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thore\Desktop\"/>
    </mc:Choice>
  </mc:AlternateContent>
  <bookViews>
    <workbookView xWindow="0" yWindow="0" windowWidth="20490" windowHeight="7905"/>
  </bookViews>
  <sheets>
    <sheet name="GST" sheetId="11" r:id="rId1"/>
    <sheet name="305" sheetId="8" r:id="rId2"/>
    <sheet name="Sol-305" sheetId="15" r:id="rId3"/>
  </sheets>
  <externalReferences>
    <externalReference r:id="rId4"/>
  </externalReferences>
  <definedNames>
    <definedName name="newbasicPB4">[1]Sheet1!$T$4:$T$37</definedName>
    <definedName name="oldbasicPB4">[1]Sheet1!$S$4:$S$37</definedName>
    <definedName name="_xlnm.Print_Area" localSheetId="2">'Sol-305'!$A$1:$H$74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5" l="1"/>
  <c r="K59" i="15" l="1"/>
  <c r="G69" i="15" l="1"/>
  <c r="F8" i="15"/>
  <c r="F7" i="15"/>
  <c r="G10" i="15" l="1"/>
  <c r="F9" i="15"/>
  <c r="F12" i="15"/>
  <c r="H40" i="15" l="1"/>
  <c r="E40" i="15"/>
  <c r="G70" i="15" l="1"/>
  <c r="B68" i="15"/>
  <c r="B67" i="15"/>
  <c r="G68" i="15"/>
  <c r="G67" i="15"/>
  <c r="G50" i="15"/>
  <c r="G49" i="15"/>
  <c r="G51" i="15"/>
  <c r="G47" i="15"/>
  <c r="E48" i="15"/>
  <c r="F45" i="15"/>
  <c r="F44" i="15"/>
  <c r="K35" i="15"/>
  <c r="G34" i="15" s="1"/>
  <c r="K34" i="15"/>
  <c r="E35" i="15" s="1"/>
  <c r="K33" i="15"/>
  <c r="G33" i="15"/>
  <c r="G32" i="15"/>
  <c r="C30" i="15" l="1"/>
  <c r="C27" i="15"/>
  <c r="F27" i="15" s="1"/>
  <c r="C26" i="15"/>
  <c r="F26" i="15" s="1"/>
  <c r="F25" i="15"/>
  <c r="G24" i="15"/>
  <c r="F22" i="15"/>
  <c r="F21" i="15"/>
  <c r="G20" i="15"/>
  <c r="G14" i="15"/>
  <c r="L61" i="15"/>
  <c r="K55" i="15"/>
  <c r="K60" i="15"/>
  <c r="K57" i="15"/>
  <c r="K56" i="15"/>
  <c r="K54" i="15"/>
  <c r="F53" i="8" l="1"/>
  <c r="L60" i="15" s="1"/>
  <c r="F74" i="8"/>
  <c r="M48" i="15"/>
  <c r="L48" i="15"/>
  <c r="K48" i="15"/>
  <c r="M47" i="15"/>
  <c r="L47" i="15"/>
  <c r="K47" i="15"/>
  <c r="M46" i="15"/>
  <c r="L46" i="15"/>
  <c r="K46" i="15"/>
  <c r="M45" i="15"/>
  <c r="L45" i="15"/>
  <c r="K45" i="15"/>
  <c r="M44" i="15"/>
  <c r="L44" i="15"/>
  <c r="K44" i="15"/>
  <c r="A73" i="15"/>
  <c r="H71" i="15"/>
  <c r="C56" i="15"/>
  <c r="F46" i="15"/>
  <c r="G46" i="15" s="1"/>
  <c r="H53" i="15" s="1"/>
  <c r="M43" i="15"/>
  <c r="L43" i="15"/>
  <c r="K43" i="15"/>
  <c r="E36" i="15"/>
  <c r="E57" i="15"/>
  <c r="G57" i="15" s="1"/>
  <c r="H36" i="15"/>
  <c r="G28" i="15"/>
  <c r="G30" i="15" s="1"/>
  <c r="G22" i="15"/>
  <c r="H22" i="15" s="1"/>
  <c r="E58" i="15" s="1"/>
  <c r="G58" i="15" s="1"/>
  <c r="F16" i="15"/>
  <c r="F11" i="15"/>
  <c r="H5" i="15"/>
  <c r="M49" i="15" l="1"/>
  <c r="K49" i="15"/>
  <c r="L49" i="15"/>
  <c r="G12" i="15"/>
  <c r="G13" i="15" s="1"/>
  <c r="H14" i="15" s="1"/>
  <c r="L62" i="15" l="1"/>
  <c r="D78" i="8" l="1"/>
  <c r="F27" i="8" l="1"/>
  <c r="D27" i="8" s="1"/>
  <c r="D26" i="8" s="1"/>
  <c r="F30" i="8" s="1"/>
  <c r="F46" i="8" s="1"/>
  <c r="D46" i="8" s="1"/>
  <c r="D45" i="8" s="1"/>
  <c r="L52" i="15" s="1"/>
  <c r="L63" i="15" s="1"/>
  <c r="G17" i="15" s="1"/>
  <c r="H17" i="15" s="1"/>
  <c r="H38" i="15" s="1"/>
  <c r="H41" i="15" s="1"/>
  <c r="E54" i="15" s="1"/>
  <c r="H54" i="15" s="1"/>
  <c r="F78" i="8"/>
  <c r="F63" i="8"/>
  <c r="E63" i="8"/>
  <c r="D63" i="8"/>
  <c r="E56" i="15" l="1"/>
  <c r="H59" i="15"/>
  <c r="K67" i="15" l="1"/>
  <c r="K68" i="15" s="1"/>
  <c r="G56" i="15"/>
  <c r="H58" i="15" s="1"/>
  <c r="H60" i="15" l="1"/>
  <c r="H61" i="15" s="1"/>
  <c r="H62" i="15" s="1"/>
  <c r="H63" i="15" s="1"/>
  <c r="H65" i="15" s="1"/>
  <c r="H72" i="15" s="1"/>
  <c r="B72" i="15" s="1"/>
</calcChain>
</file>

<file path=xl/comments1.xml><?xml version="1.0" encoding="utf-8"?>
<comments xmlns="http://schemas.openxmlformats.org/spreadsheetml/2006/main">
  <authors>
    <author>RATHORE</author>
    <author>rathore's</author>
  </authors>
  <commentList>
    <comment ref="C56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8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0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1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2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<sst xmlns="http://schemas.openxmlformats.org/spreadsheetml/2006/main" count="374" uniqueCount="358">
  <si>
    <r>
      <t>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 xml:space="preserve">Name </t>
    </r>
  </si>
  <si>
    <r>
      <t>8.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PAN</t>
    </r>
  </si>
  <si>
    <t>A2. Other Information of Assessee</t>
  </si>
  <si>
    <t>Particulars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</si>
  <si>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Date of furnishing of audit report 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</si>
  <si>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Name of auditor signing the tax report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</si>
  <si>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Membership number of auditor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</si>
  <si>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Name of auditor (Proprietorship/firm) 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</si>
  <si>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Firm registration number 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</si>
  <si>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PAN of auditor of the Proprietorship/firm</t>
    </r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</si>
  <si>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Date of audit report</t>
    </r>
  </si>
  <si>
    <t>Part B: Information regarding Profit and gain from business and profession</t>
  </si>
  <si>
    <t>Trading Account for the year ending March 31, 2020</t>
  </si>
  <si>
    <t>Amount</t>
  </si>
  <si>
    <t>Particular</t>
  </si>
  <si>
    <t>Opening Stock of finished goods</t>
  </si>
  <si>
    <t>Closing Stock of finished goods</t>
  </si>
  <si>
    <t>Profit and loss Account for the year ending March 31, 2020</t>
  </si>
  <si>
    <t>Rents</t>
  </si>
  <si>
    <t>Salaries and wages</t>
  </si>
  <si>
    <t>Bonus</t>
  </si>
  <si>
    <t>Audit fee</t>
  </si>
  <si>
    <t>Other expenses (Mis.)</t>
  </si>
  <si>
    <t>Depreciation</t>
  </si>
  <si>
    <t>B5. Other information regarding Profit and gain from business and profession</t>
  </si>
  <si>
    <t>B6. Depreciation</t>
  </si>
  <si>
    <t>Plant and Machinery</t>
  </si>
  <si>
    <t>Rate</t>
  </si>
  <si>
    <t>B7. Balance sheet</t>
  </si>
  <si>
    <t>Net Fixed Asset</t>
  </si>
  <si>
    <t>Creditors</t>
  </si>
  <si>
    <t>Long term investment (Quoted)</t>
  </si>
  <si>
    <t>Inventories (Finished Goods)</t>
  </si>
  <si>
    <t>Debtors</t>
  </si>
  <si>
    <t>Cash in hand</t>
  </si>
  <si>
    <t>Balance with bank</t>
  </si>
  <si>
    <t>Part C: Information regarding Income from house property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</si>
  <si>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Address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</si>
  <si>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Share in property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</si>
  <si>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Owner</t>
    </r>
  </si>
  <si>
    <t>Self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</si>
  <si>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BSR Code (HDFC,  New Delhi)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</si>
  <si>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Date of Deposit: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</si>
  <si>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Serial No. of Challan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</si>
  <si>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Amount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</si>
  <si>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TAN</t>
    </r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</si>
  <si>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Aadhaar No. of the Proprietorship/firm</t>
    </r>
  </si>
  <si>
    <t>C1. Basic details of House property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</si>
  <si>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Investment under ELSS till 31/03/2020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</si>
  <si>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Investment under ELSS during 01/04/2020 to 31/07/2020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</si>
  <si>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Medical insurance premium of self and family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</si>
  <si>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New pension scheme</t>
    </r>
  </si>
  <si>
    <t xml:space="preserve">Addition which was used for 179 days </t>
  </si>
  <si>
    <t>Addition for a period of 180 or more days</t>
  </si>
  <si>
    <t>Sold  asset and used more than 180 days</t>
  </si>
  <si>
    <t>Balance sheet as on March 31, 2020</t>
  </si>
  <si>
    <t>Written down value on 01/04/2019</t>
  </si>
  <si>
    <t>Written down value on 31/03/2020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</si>
  <si>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Name of the Tenant </t>
    </r>
  </si>
  <si>
    <t>2. Jewellery</t>
  </si>
  <si>
    <t xml:space="preserve">3. Car </t>
  </si>
  <si>
    <t>4. Bank</t>
  </si>
  <si>
    <t>5. Cash</t>
  </si>
  <si>
    <t>Repairs to Machinery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</si>
  <si>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House property</t>
    </r>
  </si>
  <si>
    <t>Repairs to building</t>
  </si>
  <si>
    <t>Contribution to gratuity fund</t>
  </si>
  <si>
    <t>Travelling expenses</t>
  </si>
  <si>
    <t>Proprietor Capital</t>
  </si>
  <si>
    <t>Loan from Bank</t>
  </si>
  <si>
    <t>Short term investment (Preference shares)</t>
  </si>
  <si>
    <t xml:space="preserve">Part D: Information regarding Income from Capital Gain </t>
  </si>
  <si>
    <t>D1. Short term Capital Gain</t>
  </si>
  <si>
    <t>Part E: Information regarding Income from other sources</t>
  </si>
  <si>
    <t>5. Name of tenant</t>
  </si>
  <si>
    <t>6. PAN of tenant</t>
  </si>
  <si>
    <t>Gross Receipt of business (Goods)</t>
  </si>
  <si>
    <t>IGST in respect of goods and services purchased</t>
  </si>
  <si>
    <t>Gross Receipt of business (Services)</t>
  </si>
  <si>
    <t>Net Purchases of traded goods</t>
  </si>
  <si>
    <t>IGST in respect of goods and services supplied</t>
  </si>
  <si>
    <t>Gross Profit transferred to Profit and loss Account</t>
  </si>
  <si>
    <t>Gross Profit transferred from Profit and loss Account</t>
  </si>
  <si>
    <t>Telephone expenses</t>
  </si>
  <si>
    <t>Computer &amp; Laptop</t>
  </si>
  <si>
    <t>Other assets 
(Furniture)</t>
  </si>
  <si>
    <t>Sold  asset and used 179 days</t>
  </si>
  <si>
    <t>Let out</t>
  </si>
  <si>
    <t>3. Expenditure wholly and exclusively in connection with transfer</t>
  </si>
  <si>
    <t>D2. Long term Capital Gain</t>
  </si>
  <si>
    <t xml:space="preserve">D3. Details of deduction u/s 54EC/54EE/54G/54GA </t>
  </si>
  <si>
    <t>2. Amount invested in National highway authority of India (NHAI)  (Date of investment: 20/12/2019)</t>
  </si>
  <si>
    <t>3. Amount invested in Power Finance corporation (PFC)
(Date of investment: 14/12/2020)</t>
  </si>
  <si>
    <t>1.       Gift received from father</t>
  </si>
  <si>
    <t>5.       Winning from Lotteries</t>
  </si>
  <si>
    <t>5. Donation to Political Party in Delhi</t>
  </si>
  <si>
    <t>3.     Cost of acquisition without index  (Year of purchase: 2001-02 /CII of 2001-02: 100)</t>
  </si>
  <si>
    <t>2.     Value of building as per stamp valuation authority</t>
  </si>
  <si>
    <t>Part F: Information regarding Investments u/s 80 C to 80U</t>
  </si>
  <si>
    <t>Part G: Information regarding Asset and liability at the end of year</t>
  </si>
  <si>
    <t>Part H: Information regarding Advance tax and self assessment tax</t>
  </si>
  <si>
    <t>Part J: Information regarding TDS</t>
  </si>
  <si>
    <t>Sanjay Singh Patel</t>
  </si>
  <si>
    <t>AAAPP1289E</t>
  </si>
  <si>
    <t>1. Mr. Sanjay Singh Patel is liable to maintain account as per 44AA.</t>
  </si>
  <si>
    <t>Sachin Jain</t>
  </si>
  <si>
    <t>Jain Associates</t>
  </si>
  <si>
    <t>AAAPJ1496O</t>
  </si>
  <si>
    <t>B1. Nature of business: 09023, Retail sale in non-specialized stores</t>
  </si>
  <si>
    <t xml:space="preserve">Direct expenses in Carriage inward </t>
  </si>
  <si>
    <t>Direct expenses in Power and fuel</t>
  </si>
  <si>
    <t>Direct expenses in Other expenses</t>
  </si>
  <si>
    <t>Sale promotion</t>
  </si>
  <si>
    <t>Commission paid outside India</t>
  </si>
  <si>
    <t>Festival expenses</t>
  </si>
  <si>
    <t xml:space="preserve">1.  Additional Depreciation is not allowed. </t>
  </si>
  <si>
    <t xml:space="preserve">Abhijeet Pandya </t>
  </si>
  <si>
    <t>AAAPP1478G</t>
  </si>
  <si>
    <t xml:space="preserve">C3. Details of losses of house property to be carried forward to future years </t>
  </si>
  <si>
    <t>2. Cost of acquisition without index  (Date of acquisition of asset: 12/11/2018)</t>
  </si>
  <si>
    <t>5.     Expenditure wholly and exclusively in connection with  transfer</t>
  </si>
  <si>
    <t>4.    Cost of improvement without index  (Year of improvement: 2005-06 /CII of 2005-06: 117)</t>
  </si>
  <si>
    <t>2.       Bank Saving Interest 
          (As per Interest certificate issued by bank)</t>
  </si>
  <si>
    <t>3.       Fixed deposit Bank Interest 
         (Net value/After TDS of 10%)</t>
  </si>
  <si>
    <t>Case Study on ITR-3 (305)</t>
  </si>
  <si>
    <t>4.      Aggregate value of sum of money received without 
         consideration</t>
  </si>
  <si>
    <t>0000710</t>
  </si>
  <si>
    <t>0000812</t>
  </si>
  <si>
    <t>00044</t>
  </si>
  <si>
    <t>00067</t>
  </si>
  <si>
    <t>Abhijeet Pandya</t>
  </si>
  <si>
    <t>Central Bank of India</t>
  </si>
  <si>
    <t>DELP12345J</t>
  </si>
  <si>
    <t>DELC12168C</t>
  </si>
  <si>
    <t>1.    Full value of consideration receivable from Sale of Land (Date of transfer of asset: 28/11/2019)</t>
  </si>
  <si>
    <t>1. Amount invested in rural electrification corporation ltd. (REC)  (Date of investment: 14/11/2019)</t>
  </si>
  <si>
    <t xml:space="preserve">      • Amount of Rs. 1,50,000 brought forward unabsorbed depreciation of Assessment year 2014-15.</t>
  </si>
  <si>
    <t>C O M P U T A T I O N   O F   I N C O M E   A N D   T A X   P A I D</t>
  </si>
  <si>
    <t>Amount (Rs.)</t>
  </si>
  <si>
    <t>SALARY RECEIVED</t>
  </si>
  <si>
    <t>LESS: EXEMPTED  ALLOWANCES U/S 10</t>
  </si>
  <si>
    <t>S B INTT</t>
  </si>
  <si>
    <t xml:space="preserve">Section 80C </t>
  </si>
  <si>
    <t xml:space="preserve">TOTAL  INCOME </t>
  </si>
  <si>
    <t>Rounding Off u/s 288A</t>
  </si>
  <si>
    <t xml:space="preserve">TAX ON TOTAL INCOME </t>
  </si>
  <si>
    <t xml:space="preserve">INCOME  </t>
  </si>
  <si>
    <t>RATE</t>
  </si>
  <si>
    <t>TAX</t>
  </si>
  <si>
    <t xml:space="preserve">SPECIAL </t>
  </si>
  <si>
    <t>ADD : EDUCATION &amp; HEALTH CESS (4 % ON TAX PAYABLE)</t>
  </si>
  <si>
    <t>TOTAL TAX PAYABLE</t>
  </si>
  <si>
    <t xml:space="preserve">TAX PAID U/S 199 : </t>
  </si>
  <si>
    <t xml:space="preserve">ADVANCE TAX PAID U/S 210 </t>
  </si>
  <si>
    <t>Rounding Off u/s 288B</t>
  </si>
  <si>
    <t xml:space="preserve">Schedule AL </t>
  </si>
  <si>
    <r>
      <t xml:space="preserve"> </t>
    </r>
    <r>
      <rPr>
        <b/>
        <sz val="8"/>
        <color rgb="FF7030A0"/>
        <rFont val="Arial"/>
        <family val="2"/>
      </rPr>
      <t>Dr S.B. Rathore,</t>
    </r>
    <r>
      <rPr>
        <b/>
        <sz val="8"/>
        <rFont val="Arial"/>
        <family val="2"/>
      </rPr>
      <t xml:space="preserve"> Former Associate Professor of Commerce, Shyam Lal College  </t>
    </r>
    <r>
      <rPr>
        <b/>
        <sz val="8"/>
        <color rgb="FF7030A0"/>
        <rFont val="Arial"/>
        <family val="2"/>
      </rPr>
      <t># 9811116835</t>
    </r>
  </si>
  <si>
    <t>A S S E S S M E N T   Y E A R  :  2 0  2 0  - 21</t>
  </si>
  <si>
    <r>
      <t xml:space="preserve">SALARIES </t>
    </r>
    <r>
      <rPr>
        <sz val="9"/>
        <color theme="1"/>
        <rFont val="Arial"/>
        <family val="2"/>
      </rPr>
      <t>U/S 15-17</t>
    </r>
  </si>
  <si>
    <t xml:space="preserve">Net Profit as per P &amp; L A/c </t>
  </si>
  <si>
    <r>
      <t xml:space="preserve">HOUSE PROPERTY </t>
    </r>
    <r>
      <rPr>
        <sz val="9"/>
        <color theme="1"/>
        <rFont val="Arial"/>
        <family val="2"/>
      </rPr>
      <t>U/S 22-27</t>
    </r>
  </si>
  <si>
    <t>LESS LOCAL TAXES PAID</t>
  </si>
  <si>
    <r>
      <t xml:space="preserve">INCOME FROM BUSINESS OR PROFESSION </t>
    </r>
    <r>
      <rPr>
        <sz val="9"/>
        <color theme="1"/>
        <rFont val="Arial"/>
        <family val="2"/>
      </rPr>
      <t>U/S 28-44</t>
    </r>
  </si>
  <si>
    <t>INCOME AS PER SCHEDULE B/P</t>
  </si>
  <si>
    <r>
      <t xml:space="preserve">CAPITAL GAINS </t>
    </r>
    <r>
      <rPr>
        <sz val="9"/>
        <color theme="1"/>
        <rFont val="Arial"/>
        <family val="2"/>
      </rPr>
      <t>U/S 45 - 55</t>
    </r>
  </si>
  <si>
    <t xml:space="preserve">Income from Business / Profession </t>
  </si>
  <si>
    <r>
      <t xml:space="preserve">OTHER SOURCES </t>
    </r>
    <r>
      <rPr>
        <sz val="9"/>
        <color theme="1"/>
        <rFont val="Arial"/>
        <family val="2"/>
      </rPr>
      <t>U/S 56-59</t>
    </r>
  </si>
  <si>
    <t>BANK  FDR INTT</t>
  </si>
  <si>
    <r>
      <t xml:space="preserve">LESS: DEDUCTIONS UNDER CHAPTER VI-A </t>
    </r>
    <r>
      <rPr>
        <sz val="9"/>
        <color theme="1"/>
        <rFont val="Arial"/>
        <family val="2"/>
      </rPr>
      <t>U/S 80</t>
    </r>
  </si>
  <si>
    <t>NORMAL</t>
  </si>
  <si>
    <t xml:space="preserve">S No. </t>
  </si>
  <si>
    <t xml:space="preserve">Name of State / UT </t>
  </si>
  <si>
    <t>Code</t>
  </si>
  <si>
    <t>Jammu and Kashmir</t>
  </si>
  <si>
    <t>JK</t>
  </si>
  <si>
    <t xml:space="preserve">Himachal Pradesh    </t>
  </si>
  <si>
    <t>HP</t>
  </si>
  <si>
    <t xml:space="preserve">Punjab          </t>
  </si>
  <si>
    <t>PB</t>
  </si>
  <si>
    <t xml:space="preserve">Chandigarh (UT)       </t>
  </si>
  <si>
    <t>CH</t>
  </si>
  <si>
    <t xml:space="preserve">Uttaranchal        </t>
  </si>
  <si>
    <t>UA</t>
  </si>
  <si>
    <t xml:space="preserve">Haryana       </t>
  </si>
  <si>
    <t>HR</t>
  </si>
  <si>
    <t xml:space="preserve">Delhi (UT &amp; State)  </t>
  </si>
  <si>
    <t>DL</t>
  </si>
  <si>
    <t xml:space="preserve">Rajasthan  </t>
  </si>
  <si>
    <t>RJ</t>
  </si>
  <si>
    <t xml:space="preserve">Uttar Pradesh  </t>
  </si>
  <si>
    <t>UP</t>
  </si>
  <si>
    <t xml:space="preserve">Bihar      </t>
  </si>
  <si>
    <t>BR</t>
  </si>
  <si>
    <t xml:space="preserve">Sikkim               </t>
  </si>
  <si>
    <t>SK</t>
  </si>
  <si>
    <t xml:space="preserve">Arunachal Pradesh </t>
  </si>
  <si>
    <t>AR</t>
  </si>
  <si>
    <t xml:space="preserve">Nagaland   </t>
  </si>
  <si>
    <t>NL</t>
  </si>
  <si>
    <t xml:space="preserve">Manipur    </t>
  </si>
  <si>
    <t>MN</t>
  </si>
  <si>
    <t xml:space="preserve">Mizoram    </t>
  </si>
  <si>
    <t>MZ</t>
  </si>
  <si>
    <t xml:space="preserve">Tripura                  </t>
  </si>
  <si>
    <t>TR</t>
  </si>
  <si>
    <t xml:space="preserve">Meghalaya    </t>
  </si>
  <si>
    <t>ML</t>
  </si>
  <si>
    <t xml:space="preserve">Assam      </t>
  </si>
  <si>
    <t>AS</t>
  </si>
  <si>
    <t xml:space="preserve">West Bengal   </t>
  </si>
  <si>
    <t>WB</t>
  </si>
  <si>
    <t xml:space="preserve">Jharkhand               </t>
  </si>
  <si>
    <t>JH</t>
  </si>
  <si>
    <t xml:space="preserve">Odisha      </t>
  </si>
  <si>
    <t>OR</t>
  </si>
  <si>
    <t xml:space="preserve">Chhattisgarh       </t>
  </si>
  <si>
    <t>CG</t>
  </si>
  <si>
    <t xml:space="preserve">Madhya Pradesh         </t>
  </si>
  <si>
    <t>MP</t>
  </si>
  <si>
    <t xml:space="preserve">Gujarat      </t>
  </si>
  <si>
    <t>GJ</t>
  </si>
  <si>
    <t xml:space="preserve">Daman and Diu (UT) </t>
  </si>
  <si>
    <t>DD</t>
  </si>
  <si>
    <t xml:space="preserve">Dadra &amp; Nagar Haveli  (UT) </t>
  </si>
  <si>
    <t>DN</t>
  </si>
  <si>
    <t>Maharashtra</t>
  </si>
  <si>
    <t>MH</t>
  </si>
  <si>
    <t xml:space="preserve">Karnataka    </t>
  </si>
  <si>
    <t>KA</t>
  </si>
  <si>
    <t xml:space="preserve">Goa       </t>
  </si>
  <si>
    <t>GA</t>
  </si>
  <si>
    <t xml:space="preserve">Lakshadweep  (UT) </t>
  </si>
  <si>
    <t>LD</t>
  </si>
  <si>
    <t xml:space="preserve">Kerala    </t>
  </si>
  <si>
    <t>KL</t>
  </si>
  <si>
    <t xml:space="preserve">Tamil Nadu </t>
  </si>
  <si>
    <t>TN</t>
  </si>
  <si>
    <t xml:space="preserve">Puducherry  (UT &amp; State) </t>
  </si>
  <si>
    <t>PY</t>
  </si>
  <si>
    <t xml:space="preserve">Andaman &amp; Nicobar Islands (UT) </t>
  </si>
  <si>
    <t>AN</t>
  </si>
  <si>
    <t>Telangana</t>
  </si>
  <si>
    <t>TS</t>
  </si>
  <si>
    <t xml:space="preserve">Andhra Pradesh    </t>
  </si>
  <si>
    <t>AP</t>
  </si>
  <si>
    <t xml:space="preserve">Other Territory </t>
  </si>
  <si>
    <t xml:space="preserve">SHORT TERM CAPITAL GAIN  </t>
  </si>
  <si>
    <t xml:space="preserve">Sec 44AB  Tax Audit </t>
  </si>
  <si>
    <t xml:space="preserve">LONG TERM CAPITAL GAIN </t>
  </si>
  <si>
    <t xml:space="preserve">GROSS TOTAL INCOME </t>
  </si>
  <si>
    <t>Section 80TTA</t>
  </si>
  <si>
    <t>Gift Received</t>
  </si>
  <si>
    <t>GIFT FROM RELATIVES</t>
  </si>
  <si>
    <t>GIFT FROM NON-RELATIVES</t>
  </si>
  <si>
    <t>ELSS  (Till 31-03-2020)</t>
  </si>
  <si>
    <t>ELSS (01-04-20 to 31-07-20)</t>
  </si>
  <si>
    <t>Purchased (180 or More)</t>
  </si>
  <si>
    <t xml:space="preserve">Sold (Less than 180) </t>
  </si>
  <si>
    <t xml:space="preserve">Sold (More than 180 or more) </t>
  </si>
  <si>
    <t>Assets Balance as on 01-04-19</t>
  </si>
  <si>
    <t>Purchased (Less than 180)</t>
  </si>
  <si>
    <t xml:space="preserve">Total Dep </t>
  </si>
  <si>
    <r>
      <t xml:space="preserve">Add Depreciation  as per  </t>
    </r>
    <r>
      <rPr>
        <sz val="9"/>
        <color rgb="FFFF0000"/>
        <rFont val="Arial"/>
        <family val="2"/>
      </rPr>
      <t xml:space="preserve">P &amp; L A/c </t>
    </r>
  </si>
  <si>
    <r>
      <t>Less Dep as per</t>
    </r>
    <r>
      <rPr>
        <sz val="9"/>
        <color rgb="FFFF0000"/>
        <rFont val="Arial"/>
        <family val="2"/>
      </rPr>
      <t xml:space="preserve"> Income Tax Act </t>
    </r>
  </si>
  <si>
    <r>
      <t>Varun &amp; Jyoti</t>
    </r>
    <r>
      <rPr>
        <sz val="8"/>
        <color rgb="FF0066FF"/>
        <rFont val="Arial"/>
        <family val="2"/>
      </rPr>
      <t xml:space="preserve"> First Ed. </t>
    </r>
    <r>
      <rPr>
        <sz val="8"/>
        <color rgb="FFC00000"/>
        <rFont val="Arial"/>
        <family val="2"/>
      </rPr>
      <t>Jan-2021</t>
    </r>
  </si>
  <si>
    <r>
      <t xml:space="preserve">ADD: INTEREST (234A, 234B &amp; 234C) and LATE Fees U/S 234F </t>
    </r>
    <r>
      <rPr>
        <b/>
        <sz val="8"/>
        <color rgb="FFFF0000"/>
        <rFont val="Arial"/>
        <family val="2"/>
      </rPr>
      <t xml:space="preserve">(Ignored) </t>
    </r>
  </si>
  <si>
    <r>
      <t xml:space="preserve">LESS : REBATE  u/s 87A </t>
    </r>
    <r>
      <rPr>
        <sz val="8"/>
        <color theme="1"/>
        <rFont val="Arial Narrow"/>
        <family val="2"/>
      </rPr>
      <t>(Rs. 12500, if Total Income upto Rs. 5 Lakhs)</t>
    </r>
  </si>
  <si>
    <t>Other Information</t>
  </si>
  <si>
    <t>Section 80D</t>
  </si>
  <si>
    <t xml:space="preserve">Less Std Ded </t>
  </si>
  <si>
    <t>GROSS ANNUAL VALUE</t>
  </si>
  <si>
    <t>Net Annual Vaue</t>
  </si>
  <si>
    <t>TDS U/S 194A</t>
  </si>
  <si>
    <t>Section 80GGC</t>
  </si>
  <si>
    <t>TDS U/S 194-I</t>
  </si>
  <si>
    <t>Rent</t>
  </si>
  <si>
    <t xml:space="preserve">Unapproved Gratuity </t>
  </si>
  <si>
    <t>Friend</t>
  </si>
  <si>
    <t>LOTTERY</t>
  </si>
  <si>
    <t>Sale Proceeds</t>
  </si>
  <si>
    <t>Less Expenses</t>
  </si>
  <si>
    <t xml:space="preserve">Less Acquisition Cost </t>
  </si>
  <si>
    <t>Section 80E</t>
  </si>
  <si>
    <t>Section 80EEB</t>
  </si>
  <si>
    <t xml:space="preserve">P &amp; M </t>
  </si>
  <si>
    <t>Computer</t>
  </si>
  <si>
    <t>Furniture</t>
  </si>
  <si>
    <t xml:space="preserve">Dep Rates </t>
  </si>
  <si>
    <t>FDR Intt</t>
  </si>
  <si>
    <t>Section 80CCD(1B)</t>
  </si>
  <si>
    <t>Father</t>
  </si>
  <si>
    <t xml:space="preserve">Winning from Lottery </t>
  </si>
  <si>
    <t xml:space="preserve">Less Indexed Acq. Cost </t>
  </si>
  <si>
    <t>CII = 289</t>
  </si>
  <si>
    <t>Exemption u/s 54EC-REC</t>
  </si>
  <si>
    <t>Exemption u/s 54EC-NHAI</t>
  </si>
  <si>
    <t xml:space="preserve">Nil </t>
  </si>
  <si>
    <t xml:space="preserve">Tax </t>
  </si>
  <si>
    <t>Land</t>
  </si>
  <si>
    <t>Equity- Mutual Funds</t>
  </si>
  <si>
    <t xml:space="preserve">Buyer's Details </t>
  </si>
  <si>
    <t>Dr S B Rathore (PAN-AAAPR1234H; Aadhaar-123045607890)</t>
  </si>
  <si>
    <t>Plot No. A-3/25, Paschim Vihar, New Delhi-110063</t>
  </si>
  <si>
    <t>Case Study-305</t>
  </si>
  <si>
    <t>Case Study-305,  P-35 to P-41</t>
  </si>
  <si>
    <t>Liabilty for Leased Assets</t>
  </si>
  <si>
    <t xml:space="preserve">1. Other expenses include contingent liability </t>
  </si>
  <si>
    <t xml:space="preserve">2. Other expenses include repair of motor car.  One fourth of motor car is used for personal use. </t>
  </si>
  <si>
    <t xml:space="preserve">5. Festival expenses include a payment made by crossed cheque </t>
  </si>
  <si>
    <t>4. Contributions to gratuity fund include towards unapproved gratuity.</t>
  </si>
  <si>
    <t>3. Salaries and wages include salary of Rs. 1000000 made to a relative. Similar salary Rs.  850000.</t>
  </si>
  <si>
    <t>1. Full value of consideration receivable from Sale of mutual funds  (Date of transfer of asset: 14/08/2019)</t>
  </si>
  <si>
    <r>
      <t>6. Interest paid on loan taken in respect of higher education of assessee’s brother</t>
    </r>
    <r>
      <rPr>
        <sz val="12"/>
        <color rgb="FFC00000"/>
        <rFont val="Times New Roman"/>
        <family val="1"/>
      </rPr>
      <t xml:space="preserve"> (Dependent) </t>
    </r>
  </si>
  <si>
    <r>
      <rPr>
        <sz val="12"/>
        <color rgb="FFC00000"/>
        <rFont val="Times New Roman"/>
        <family val="1"/>
      </rPr>
      <t xml:space="preserve">Rates  </t>
    </r>
    <r>
      <rPr>
        <sz val="12"/>
        <color theme="1"/>
        <rFont val="Times New Roman"/>
        <family val="1"/>
      </rPr>
      <t>and taxes (IGST)</t>
    </r>
  </si>
  <si>
    <r>
      <t xml:space="preserve">7. </t>
    </r>
    <r>
      <rPr>
        <sz val="12"/>
        <color rgb="FFC00000"/>
        <rFont val="Times New Roman"/>
        <family val="1"/>
      </rPr>
      <t>Rates</t>
    </r>
    <r>
      <rPr>
        <sz val="12"/>
        <color theme="1"/>
        <rFont val="Times New Roman"/>
        <family val="1"/>
      </rPr>
      <t xml:space="preserve"> and taxes (IGST) include fine/penalty</t>
    </r>
  </si>
  <si>
    <t>Contingent Liability</t>
  </si>
  <si>
    <t>Relative</t>
  </si>
  <si>
    <t>Festival Exp</t>
  </si>
  <si>
    <t>TDS on Comm</t>
  </si>
  <si>
    <t xml:space="preserve">Penalty </t>
  </si>
  <si>
    <t>Less Loss B/s from AY 2016-17</t>
  </si>
  <si>
    <t>•  Assessee is willing to is set-off  unabsorbed depreciation of A.Y. 2014-15 against current year income.</t>
  </si>
  <si>
    <t xml:space="preserve">Less Indexed Improvement </t>
  </si>
  <si>
    <t>CII = 100</t>
  </si>
  <si>
    <t>CII = 117</t>
  </si>
  <si>
    <t>Not Allowed</t>
  </si>
  <si>
    <r>
      <t xml:space="preserve">ADD : SURCHARGE  </t>
    </r>
    <r>
      <rPr>
        <sz val="8"/>
        <rFont val="Arial"/>
        <family val="2"/>
      </rPr>
      <t>(10 % exceeding 50 Lakhs;  15% exceeding  100 Lakhs)</t>
    </r>
  </si>
  <si>
    <t>Brought Forward Losses</t>
  </si>
  <si>
    <t>Allowed</t>
  </si>
  <si>
    <t>AY 2014-15</t>
  </si>
  <si>
    <t xml:space="preserve">Unabrorbed Dep </t>
  </si>
  <si>
    <t>Claimed</t>
  </si>
  <si>
    <t>GROSS TOTAL INCOME  after Set-Off</t>
  </si>
  <si>
    <t>Co-Owner</t>
  </si>
  <si>
    <t xml:space="preserve">Dr S B Rathore (PAN-AAAPR1234H) </t>
  </si>
  <si>
    <r>
      <rPr>
        <b/>
        <sz val="12"/>
        <color rgb="FF00B050"/>
        <rFont val="Times New Roman"/>
        <family val="1"/>
      </rPr>
      <t xml:space="preserve">50%  </t>
    </r>
    <r>
      <rPr>
        <b/>
        <sz val="12"/>
        <color rgb="FFC00000"/>
        <rFont val="Times New Roman"/>
        <family val="1"/>
      </rPr>
      <t xml:space="preserve">   </t>
    </r>
    <r>
      <rPr>
        <b/>
        <sz val="12"/>
        <color rgb="FF0066FF"/>
        <rFont val="Times New Roman"/>
        <family val="1"/>
      </rPr>
      <t>Co-Owner: Dr S B Rathore PAN: AAAPR1234H</t>
    </r>
  </si>
  <si>
    <t>51, Aditi Apartments, Pankha Road, Block D 1, Janakpuri, New Delhi, 110058</t>
  </si>
  <si>
    <r>
      <t xml:space="preserve">C2. Income details of house property </t>
    </r>
    <r>
      <rPr>
        <b/>
        <sz val="12"/>
        <color rgb="FF00B050"/>
        <rFont val="Times New Roman"/>
        <family val="1"/>
      </rPr>
      <t xml:space="preserve">(100%) </t>
    </r>
  </si>
  <si>
    <r>
      <t>51, Aditi Apartments, Pankha Road, Block D 1, Janakpuri, New Delhi, 110058</t>
    </r>
    <r>
      <rPr>
        <b/>
        <sz val="12"/>
        <color rgb="FF00B050"/>
        <rFont val="Times New Roman"/>
        <family val="1"/>
      </rPr>
      <t xml:space="preserve">    (100%)</t>
    </r>
  </si>
  <si>
    <t>50% Share</t>
  </si>
  <si>
    <t xml:space="preserve">Less Intt. on H Loan     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</si>
  <si>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Municipal tax paid </t>
    </r>
    <r>
      <rPr>
        <sz val="12"/>
        <color rgb="FF00B050"/>
        <rFont val="Times New Roman"/>
        <family val="1"/>
      </rPr>
      <t>for entire property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</si>
  <si>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Interest on capital borrowed</t>
    </r>
    <r>
      <rPr>
        <sz val="12"/>
        <color rgb="FF00B050"/>
        <rFont val="Times New Roman"/>
        <family val="1"/>
      </rPr>
      <t xml:space="preserve"> for entire Property 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</si>
  <si>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Municipal tax Due </t>
    </r>
    <r>
      <rPr>
        <sz val="12"/>
        <color rgb="FF00B050"/>
        <rFont val="Times New Roman"/>
        <family val="1"/>
      </rPr>
      <t>for entire property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</si>
  <si>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Standard rent</t>
    </r>
    <r>
      <rPr>
        <sz val="12"/>
        <color rgb="FF00B050"/>
        <rFont val="Times New Roman"/>
        <family val="1"/>
      </rPr>
      <t xml:space="preserve"> for entire property</t>
    </r>
  </si>
  <si>
    <t xml:space="preserve">1.   House property loss  of A.Y. 2016-17 was brought forward to set-off from current year income. 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</si>
  <si>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Gross rent</t>
    </r>
    <r>
      <rPr>
        <sz val="12"/>
        <color rgb="FF00B050"/>
        <rFont val="Times New Roman"/>
        <family val="1"/>
      </rPr>
      <t xml:space="preserve">  received for entire property</t>
    </r>
  </si>
  <si>
    <t>7.. Interest paid on loan taken in respect of purchase of electric Vehicle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</si>
  <si>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Amount of TDS deducted  (100%)</t>
    </r>
  </si>
  <si>
    <t>Required</t>
  </si>
  <si>
    <t>Exp not for Business</t>
  </si>
  <si>
    <r>
      <t xml:space="preserve">2. Total sales/turnover/gross receipts of Mr. Sanjay Singh Patel's business exceeds Rs. </t>
    </r>
    <r>
      <rPr>
        <sz val="12"/>
        <color rgb="FFC00000"/>
        <rFont val="Times New Roman"/>
        <family val="1"/>
      </rPr>
      <t xml:space="preserve"> 5 Crores</t>
    </r>
  </si>
  <si>
    <r>
      <t xml:space="preserve">Mr. Sanjay Singh Patel  </t>
    </r>
    <r>
      <rPr>
        <sz val="12"/>
        <color rgb="FFC00000"/>
        <rFont val="Times New Roman"/>
        <family val="1"/>
      </rPr>
      <t>is  liable</t>
    </r>
    <r>
      <rPr>
        <sz val="12"/>
        <color theme="1"/>
        <rFont val="Times New Roman"/>
        <family val="1"/>
      </rPr>
      <t xml:space="preserve"> to maintain Audit as per 44AB.</t>
    </r>
  </si>
  <si>
    <t>012489</t>
  </si>
  <si>
    <t>Net Profit</t>
  </si>
  <si>
    <t xml:space="preserve">2.  Unabsorbed depreciation </t>
  </si>
  <si>
    <t>2.   Date of filing was 12/07/2017.</t>
  </si>
  <si>
    <r>
      <t xml:space="preserve">6. No TDS has been deducted on commission paid </t>
    </r>
    <r>
      <rPr>
        <sz val="12"/>
        <color rgb="FF0066FF"/>
        <rFont val="Times New Roman"/>
        <family val="1"/>
      </rPr>
      <t>outside India.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</si>
</sst>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.&quot;\ #,##0;[Red]&quot;Rs.&quot;\ \-#,##0"/>
  </numFmts>
  <fonts count="6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66FF"/>
      <name val="Times New Roman"/>
      <family val="1"/>
    </font>
    <font>
      <sz val="12"/>
      <color rgb="FFC00000"/>
      <name val="Times New Roman"/>
      <family val="1"/>
    </font>
    <font>
      <sz val="10"/>
      <name val="Arial"/>
      <family val="2"/>
    </font>
    <font>
      <sz val="8"/>
      <color rgb="FF7030A0"/>
      <name val="Arial"/>
      <family val="2"/>
    </font>
    <font>
      <b/>
      <sz val="9"/>
      <color theme="1"/>
      <name val="Lucida Console"/>
      <family val="3"/>
    </font>
    <font>
      <sz val="11"/>
      <color theme="1"/>
      <name val="Arial"/>
      <family val="2"/>
    </font>
    <font>
      <sz val="8"/>
      <color rgb="FFC00000"/>
      <name val="Arial"/>
      <family val="2"/>
    </font>
    <font>
      <b/>
      <sz val="9"/>
      <color theme="1"/>
      <name val="High Tower Text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u/>
      <sz val="9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10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rgb="FF0070C0"/>
      <name val="Arial"/>
      <family val="2"/>
    </font>
    <font>
      <b/>
      <sz val="8"/>
      <name val="Arial"/>
      <family val="2"/>
    </font>
    <font>
      <b/>
      <sz val="8"/>
      <color rgb="FF7030A0"/>
      <name val="Arial"/>
      <family val="2"/>
    </font>
    <font>
      <sz val="10"/>
      <color rgb="FFC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9"/>
      <color rgb="FFC00000"/>
      <name val="Arial"/>
      <family val="2"/>
    </font>
    <font>
      <sz val="8"/>
      <color rgb="FF080CB8"/>
      <name val="Arial"/>
      <family val="2"/>
    </font>
    <font>
      <sz val="9"/>
      <color rgb="FFFF0000"/>
      <name val="Arial"/>
      <family val="2"/>
    </font>
    <font>
      <sz val="9"/>
      <color rgb="FF7030A0"/>
      <name val="Arial"/>
      <family val="2"/>
    </font>
    <font>
      <i/>
      <u/>
      <sz val="9"/>
      <color theme="1"/>
      <name val="Arial"/>
      <family val="2"/>
    </font>
    <font>
      <b/>
      <sz val="8"/>
      <color rgb="FFFF0000"/>
      <name val="Arial"/>
      <family val="2"/>
    </font>
    <font>
      <sz val="10"/>
      <color rgb="FFC00000"/>
      <name val="Arial Narrow"/>
      <family val="2"/>
    </font>
    <font>
      <b/>
      <sz val="10"/>
      <color rgb="FFC00000"/>
      <name val="Arial"/>
      <family val="2"/>
    </font>
    <font>
      <sz val="8"/>
      <color rgb="FF0066FF"/>
      <name val="Arial"/>
      <family val="2"/>
    </font>
    <font>
      <sz val="9"/>
      <color theme="1"/>
      <name val="Times New Roman"/>
      <family val="1"/>
    </font>
    <font>
      <i/>
      <sz val="8"/>
      <color theme="8" tint="-0.249977111117893"/>
      <name val="Arial"/>
      <family val="2"/>
    </font>
    <font>
      <i/>
      <sz val="9"/>
      <color theme="8" tint="-0.249977111117893"/>
      <name val="Arial"/>
      <family val="2"/>
    </font>
    <font>
      <i/>
      <sz val="8"/>
      <color rgb="FFC00000"/>
      <name val="Arial"/>
      <family val="2"/>
    </font>
    <font>
      <b/>
      <sz val="8"/>
      <color indexed="12"/>
      <name val="Arial"/>
      <family val="2"/>
    </font>
    <font>
      <sz val="9"/>
      <color theme="0"/>
      <name val="Arial"/>
      <family val="2"/>
    </font>
    <font>
      <b/>
      <sz val="12"/>
      <color rgb="FFC00000"/>
      <name val="Times New Roman"/>
      <family val="1"/>
    </font>
    <font>
      <b/>
      <i/>
      <sz val="11"/>
      <color theme="1"/>
      <name val="Times New Roman"/>
      <family val="1"/>
    </font>
    <font>
      <sz val="10"/>
      <color rgb="FF00B050"/>
      <name val="Arial"/>
      <family val="2"/>
    </font>
    <font>
      <sz val="9"/>
      <color rgb="FF0066FF"/>
      <name val="Arial"/>
      <family val="2"/>
    </font>
    <font>
      <b/>
      <i/>
      <sz val="9"/>
      <color rgb="FF0066FF"/>
      <name val="Arial"/>
      <family val="2"/>
    </font>
    <font>
      <u/>
      <sz val="10"/>
      <color theme="1"/>
      <name val="Arial"/>
      <family val="2"/>
    </font>
    <font>
      <i/>
      <sz val="8"/>
      <color rgb="FF0066FF"/>
      <name val="Arial"/>
      <family val="2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0"/>
      <color rgb="FF0066FF"/>
      <name val="Arial"/>
      <family val="2"/>
    </font>
    <font>
      <sz val="12"/>
      <color rgb="FF0066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31" fillId="0" borderId="0"/>
  </cellStyleXfs>
  <cellXfs count="309">
    <xf numFmtId="0" fontId="0" fillId="0" borderId="0" xfId="0"/>
    <xf numFmtId="0" fontId="4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1" fontId="5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4" fillId="0" borderId="1" xfId="0" applyFont="1" applyFill="1" applyBorder="1" applyAlignment="1"/>
    <xf numFmtId="2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1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/>
    <xf numFmtId="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3" fontId="1" fillId="0" borderId="0" xfId="0" applyNumberFormat="1" applyFont="1" applyFill="1" applyBorder="1" applyAlignment="1"/>
    <xf numFmtId="1" fontId="1" fillId="0" borderId="1" xfId="0" applyNumberFormat="1" applyFont="1" applyFill="1" applyBorder="1" applyAlignment="1">
      <alignment horizontal="left" wrapText="1"/>
    </xf>
    <xf numFmtId="1" fontId="1" fillId="0" borderId="1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1" fontId="1" fillId="0" borderId="8" xfId="0" applyNumberFormat="1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justify" wrapText="1"/>
    </xf>
    <xf numFmtId="1" fontId="1" fillId="0" borderId="5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1" fontId="8" fillId="0" borderId="2" xfId="0" applyNumberFormat="1" applyFont="1" applyFill="1" applyBorder="1" applyAlignment="1">
      <alignment horizontal="center" wrapText="1"/>
    </xf>
    <xf numFmtId="1" fontId="8" fillId="0" borderId="11" xfId="0" applyNumberFormat="1" applyFont="1" applyFill="1" applyBorder="1" applyAlignment="1">
      <alignment horizontal="center" wrapText="1"/>
    </xf>
    <xf numFmtId="0" fontId="37" fillId="0" borderId="0" xfId="2" applyFont="1"/>
    <xf numFmtId="0" fontId="13" fillId="0" borderId="0" xfId="2" applyFont="1"/>
    <xf numFmtId="0" fontId="15" fillId="0" borderId="0" xfId="2" applyFont="1" applyBorder="1" applyAlignment="1">
      <alignment horizontal="center"/>
    </xf>
    <xf numFmtId="0" fontId="16" fillId="0" borderId="0" xfId="2" applyFont="1"/>
    <xf numFmtId="1" fontId="17" fillId="0" borderId="12" xfId="2" applyNumberFormat="1" applyFont="1" applyBorder="1" applyAlignment="1" applyProtection="1">
      <alignment shrinkToFit="1"/>
    </xf>
    <xf numFmtId="0" fontId="27" fillId="0" borderId="13" xfId="2" applyFont="1" applyBorder="1"/>
    <xf numFmtId="0" fontId="16" fillId="0" borderId="13" xfId="2" applyFont="1" applyBorder="1"/>
    <xf numFmtId="0" fontId="20" fillId="4" borderId="0" xfId="2" applyFont="1" applyFill="1" applyBorder="1"/>
    <xf numFmtId="0" fontId="17" fillId="0" borderId="18" xfId="2" applyFont="1" applyBorder="1" applyAlignment="1">
      <alignment shrinkToFit="1"/>
    </xf>
    <xf numFmtId="0" fontId="27" fillId="0" borderId="0" xfId="2" applyFont="1" applyBorder="1"/>
    <xf numFmtId="0" fontId="20" fillId="0" borderId="0" xfId="2" applyFont="1" applyBorder="1" applyAlignment="1">
      <alignment horizontal="left"/>
    </xf>
    <xf numFmtId="0" fontId="17" fillId="0" borderId="0" xfId="2" applyFont="1" applyBorder="1"/>
    <xf numFmtId="0" fontId="16" fillId="0" borderId="0" xfId="2" applyFont="1" applyFill="1" applyBorder="1"/>
    <xf numFmtId="0" fontId="16" fillId="2" borderId="0" xfId="2" applyFont="1" applyFill="1" applyBorder="1"/>
    <xf numFmtId="0" fontId="20" fillId="0" borderId="0" xfId="2" applyFont="1" applyBorder="1"/>
    <xf numFmtId="0" fontId="16" fillId="0" borderId="0" xfId="2" applyFont="1" applyBorder="1"/>
    <xf numFmtId="0" fontId="16" fillId="2" borderId="20" xfId="2" applyFont="1" applyFill="1" applyBorder="1"/>
    <xf numFmtId="0" fontId="27" fillId="0" borderId="0" xfId="2" applyFont="1" applyFill="1" applyBorder="1"/>
    <xf numFmtId="0" fontId="40" fillId="0" borderId="0" xfId="2" applyFont="1" applyFill="1" applyBorder="1"/>
    <xf numFmtId="0" fontId="20" fillId="4" borderId="18" xfId="2" applyFont="1" applyFill="1" applyBorder="1" applyAlignment="1">
      <alignment horizontal="left" indent="2"/>
    </xf>
    <xf numFmtId="0" fontId="22" fillId="0" borderId="0" xfId="2" applyFont="1" applyBorder="1" applyAlignment="1">
      <alignment horizontal="left"/>
    </xf>
    <xf numFmtId="0" fontId="23" fillId="0" borderId="0" xfId="2" applyFont="1" applyBorder="1"/>
    <xf numFmtId="0" fontId="32" fillId="0" borderId="0" xfId="2" applyFont="1" applyBorder="1" applyAlignment="1">
      <alignment horizontal="left"/>
    </xf>
    <xf numFmtId="0" fontId="25" fillId="0" borderId="0" xfId="2" applyFont="1" applyBorder="1"/>
    <xf numFmtId="0" fontId="26" fillId="0" borderId="0" xfId="2" applyFont="1" applyFill="1" applyBorder="1"/>
    <xf numFmtId="0" fontId="41" fillId="0" borderId="0" xfId="2" applyFont="1" applyBorder="1" applyAlignment="1">
      <alignment horizontal="center"/>
    </xf>
    <xf numFmtId="164" fontId="26" fillId="0" borderId="0" xfId="2" applyNumberFormat="1" applyFont="1" applyFill="1" applyBorder="1"/>
    <xf numFmtId="164" fontId="26" fillId="2" borderId="0" xfId="2" applyNumberFormat="1" applyFont="1" applyFill="1" applyBorder="1" applyAlignment="1">
      <alignment horizontal="left" indent="6"/>
    </xf>
    <xf numFmtId="0" fontId="20" fillId="4" borderId="18" xfId="2" applyFont="1" applyFill="1" applyBorder="1"/>
    <xf numFmtId="0" fontId="20" fillId="0" borderId="0" xfId="2" applyFont="1" applyBorder="1" applyAlignment="1"/>
    <xf numFmtId="0" fontId="20" fillId="0" borderId="0" xfId="2" applyFont="1" applyBorder="1" applyAlignment="1">
      <alignment horizontal="left" indent="2"/>
    </xf>
    <xf numFmtId="3" fontId="25" fillId="0" borderId="0" xfId="2" applyNumberFormat="1" applyFont="1" applyBorder="1" applyAlignment="1">
      <alignment horizontal="center"/>
    </xf>
    <xf numFmtId="0" fontId="14" fillId="0" borderId="0" xfId="2" applyFont="1" applyBorder="1"/>
    <xf numFmtId="0" fontId="25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/>
    </xf>
    <xf numFmtId="1" fontId="16" fillId="0" borderId="0" xfId="2" applyNumberFormat="1" applyFont="1" applyFill="1" applyBorder="1"/>
    <xf numFmtId="0" fontId="28" fillId="0" borderId="0" xfId="2" applyFont="1" applyBorder="1" applyAlignment="1">
      <alignment horizontal="right"/>
    </xf>
    <xf numFmtId="0" fontId="16" fillId="0" borderId="0" xfId="2" applyFont="1" applyBorder="1" applyAlignment="1">
      <alignment horizontal="center"/>
    </xf>
    <xf numFmtId="1" fontId="21" fillId="0" borderId="0" xfId="2" applyNumberFormat="1" applyFont="1" applyBorder="1"/>
    <xf numFmtId="0" fontId="20" fillId="5" borderId="18" xfId="2" applyFont="1" applyFill="1" applyBorder="1"/>
    <xf numFmtId="0" fontId="20" fillId="0" borderId="16" xfId="2" applyFont="1" applyBorder="1"/>
    <xf numFmtId="0" fontId="24" fillId="0" borderId="0" xfId="2" applyFont="1" applyBorder="1"/>
    <xf numFmtId="0" fontId="44" fillId="0" borderId="0" xfId="2" applyFont="1" applyBorder="1"/>
    <xf numFmtId="0" fontId="21" fillId="0" borderId="0" xfId="2" applyFont="1" applyBorder="1"/>
    <xf numFmtId="0" fontId="28" fillId="0" borderId="0" xfId="2" applyFont="1" applyBorder="1"/>
    <xf numFmtId="0" fontId="37" fillId="0" borderId="0" xfId="2" applyFont="1" applyBorder="1" applyAlignment="1">
      <alignment horizontal="center"/>
    </xf>
    <xf numFmtId="0" fontId="28" fillId="0" borderId="0" xfId="2" applyFont="1" applyBorder="1" applyAlignment="1">
      <alignment vertical="center"/>
    </xf>
    <xf numFmtId="0" fontId="26" fillId="0" borderId="0" xfId="2" applyFont="1" applyFill="1" applyBorder="1" applyAlignment="1">
      <alignment horizontal="left"/>
    </xf>
    <xf numFmtId="0" fontId="17" fillId="0" borderId="0" xfId="2" applyFont="1" applyBorder="1" applyAlignment="1">
      <alignment horizontal="right"/>
    </xf>
    <xf numFmtId="0" fontId="16" fillId="0" borderId="0" xfId="2" applyFont="1" applyFill="1" applyBorder="1" applyAlignment="1">
      <alignment horizontal="center"/>
    </xf>
    <xf numFmtId="0" fontId="28" fillId="0" borderId="0" xfId="2" applyFont="1" applyBorder="1" applyAlignment="1">
      <alignment horizontal="center"/>
    </xf>
    <xf numFmtId="1" fontId="29" fillId="3" borderId="0" xfId="2" applyNumberFormat="1" applyFont="1" applyFill="1" applyBorder="1" applyAlignment="1">
      <alignment horizontal="center" shrinkToFit="1"/>
    </xf>
    <xf numFmtId="1" fontId="16" fillId="0" borderId="0" xfId="2" applyNumberFormat="1" applyFont="1" applyBorder="1"/>
    <xf numFmtId="0" fontId="30" fillId="0" borderId="0" xfId="2" applyFont="1" applyBorder="1" applyAlignment="1">
      <alignment horizontal="right"/>
    </xf>
    <xf numFmtId="0" fontId="20" fillId="0" borderId="0" xfId="2" applyFont="1"/>
    <xf numFmtId="9" fontId="16" fillId="0" borderId="0" xfId="2" applyNumberFormat="1" applyFont="1" applyBorder="1" applyAlignment="1">
      <alignment horizontal="center"/>
    </xf>
    <xf numFmtId="1" fontId="16" fillId="0" borderId="0" xfId="2" applyNumberFormat="1" applyFont="1" applyBorder="1" applyAlignment="1"/>
    <xf numFmtId="0" fontId="16" fillId="0" borderId="0" xfId="2" applyFont="1" applyBorder="1" applyAlignment="1">
      <alignment horizontal="right"/>
    </xf>
    <xf numFmtId="9" fontId="16" fillId="0" borderId="0" xfId="2" applyNumberFormat="1" applyFont="1" applyBorder="1" applyAlignment="1"/>
    <xf numFmtId="0" fontId="26" fillId="0" borderId="0" xfId="2" applyFont="1" applyBorder="1" applyAlignment="1">
      <alignment horizontal="left"/>
    </xf>
    <xf numFmtId="0" fontId="20" fillId="0" borderId="0" xfId="2" applyFont="1" applyFill="1" applyBorder="1"/>
    <xf numFmtId="14" fontId="25" fillId="0" borderId="0" xfId="2" applyNumberFormat="1" applyFont="1" applyBorder="1" applyAlignment="1">
      <alignment horizontal="center"/>
    </xf>
    <xf numFmtId="14" fontId="33" fillId="0" borderId="0" xfId="2" applyNumberFormat="1" applyFont="1" applyBorder="1" applyAlignment="1">
      <alignment horizontal="center" shrinkToFit="1"/>
    </xf>
    <xf numFmtId="1" fontId="16" fillId="2" borderId="0" xfId="2" applyNumberFormat="1" applyFont="1" applyFill="1" applyBorder="1"/>
    <xf numFmtId="14" fontId="46" fillId="0" borderId="0" xfId="2" applyNumberFormat="1" applyFont="1" applyBorder="1" applyAlignment="1">
      <alignment horizontal="center" shrinkToFit="1"/>
    </xf>
    <xf numFmtId="0" fontId="17" fillId="0" borderId="15" xfId="2" applyFont="1" applyBorder="1" applyAlignment="1">
      <alignment shrinkToFit="1"/>
    </xf>
    <xf numFmtId="14" fontId="33" fillId="0" borderId="16" xfId="2" applyNumberFormat="1" applyFont="1" applyBorder="1" applyAlignment="1">
      <alignment horizontal="center" shrinkToFit="1"/>
    </xf>
    <xf numFmtId="1" fontId="17" fillId="0" borderId="21" xfId="2" applyNumberFormat="1" applyFont="1" applyBorder="1" applyAlignment="1">
      <alignment shrinkToFit="1"/>
    </xf>
    <xf numFmtId="0" fontId="28" fillId="0" borderId="16" xfId="2" applyFont="1" applyBorder="1"/>
    <xf numFmtId="0" fontId="16" fillId="0" borderId="16" xfId="2" applyFont="1" applyBorder="1" applyAlignment="1"/>
    <xf numFmtId="14" fontId="16" fillId="0" borderId="16" xfId="2" applyNumberFormat="1" applyFont="1" applyBorder="1" applyAlignment="1"/>
    <xf numFmtId="0" fontId="16" fillId="0" borderId="16" xfId="2" applyFont="1" applyBorder="1" applyAlignment="1">
      <alignment horizontal="center"/>
    </xf>
    <xf numFmtId="0" fontId="26" fillId="0" borderId="16" xfId="2" applyFont="1" applyFill="1" applyBorder="1" applyAlignment="1">
      <alignment horizontal="left"/>
    </xf>
    <xf numFmtId="0" fontId="32" fillId="0" borderId="0" xfId="2" applyFont="1"/>
    <xf numFmtId="0" fontId="35" fillId="0" borderId="0" xfId="2" applyFont="1" applyAlignment="1">
      <alignment horizontal="right"/>
    </xf>
    <xf numFmtId="0" fontId="17" fillId="0" borderId="0" xfId="2" applyFont="1" applyBorder="1" applyAlignment="1">
      <alignment shrinkToFit="1"/>
    </xf>
    <xf numFmtId="0" fontId="34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47" fillId="0" borderId="0" xfId="1" applyFont="1" applyFill="1" applyBorder="1" applyAlignment="1">
      <alignment horizontal="center" wrapText="1" readingOrder="1"/>
    </xf>
    <xf numFmtId="0" fontId="47" fillId="0" borderId="0" xfId="1" applyFont="1" applyFill="1" applyBorder="1" applyAlignment="1">
      <alignment horizontal="left" wrapText="1" readingOrder="1"/>
    </xf>
    <xf numFmtId="0" fontId="16" fillId="0" borderId="0" xfId="1" applyFont="1" applyFill="1" applyBorder="1"/>
    <xf numFmtId="0" fontId="16" fillId="0" borderId="0" xfId="1" applyFont="1" applyFill="1" applyBorder="1" applyAlignment="1">
      <alignment horizontal="center" wrapText="1" readingOrder="1"/>
    </xf>
    <xf numFmtId="0" fontId="16" fillId="0" borderId="0" xfId="1" applyFont="1" applyFill="1" applyBorder="1" applyAlignment="1">
      <alignment horizontal="left" wrapText="1" readingOrder="1"/>
    </xf>
    <xf numFmtId="0" fontId="21" fillId="0" borderId="0" xfId="1" applyFont="1" applyFill="1" applyBorder="1" applyAlignment="1">
      <alignment horizontal="left" wrapText="1" readingOrder="1"/>
    </xf>
    <xf numFmtId="0" fontId="31" fillId="0" borderId="0" xfId="1" applyFont="1" applyFill="1"/>
    <xf numFmtId="0" fontId="18" fillId="0" borderId="22" xfId="2" applyFont="1" applyBorder="1" applyAlignment="1">
      <alignment horizontal="center"/>
    </xf>
    <xf numFmtId="1" fontId="21" fillId="0" borderId="23" xfId="2" applyNumberFormat="1" applyFont="1" applyBorder="1"/>
    <xf numFmtId="1" fontId="21" fillId="0" borderId="23" xfId="2" applyNumberFormat="1" applyFont="1" applyFill="1" applyBorder="1"/>
    <xf numFmtId="0" fontId="20" fillId="0" borderId="23" xfId="2" applyFont="1" applyBorder="1"/>
    <xf numFmtId="1" fontId="16" fillId="0" borderId="23" xfId="2" applyNumberFormat="1" applyFont="1" applyBorder="1" applyAlignment="1">
      <alignment horizontal="right"/>
    </xf>
    <xf numFmtId="1" fontId="16" fillId="0" borderId="25" xfId="2" applyNumberFormat="1" applyFont="1" applyBorder="1" applyAlignment="1">
      <alignment horizontal="right"/>
    </xf>
    <xf numFmtId="0" fontId="16" fillId="0" borderId="25" xfId="2" applyFont="1" applyBorder="1" applyAlignment="1">
      <alignment horizontal="right"/>
    </xf>
    <xf numFmtId="1" fontId="21" fillId="0" borderId="23" xfId="2" applyNumberFormat="1" applyFont="1" applyBorder="1" applyAlignment="1">
      <alignment horizontal="right"/>
    </xf>
    <xf numFmtId="1" fontId="21" fillId="0" borderId="23" xfId="2" applyNumberFormat="1" applyFont="1" applyFill="1" applyBorder="1" applyAlignment="1"/>
    <xf numFmtId="1" fontId="21" fillId="0" borderId="26" xfId="2" applyNumberFormat="1" applyFont="1" applyBorder="1"/>
    <xf numFmtId="1" fontId="21" fillId="0" borderId="27" xfId="2" applyNumberFormat="1" applyFont="1" applyBorder="1"/>
    <xf numFmtId="0" fontId="13" fillId="0" borderId="0" xfId="2" applyFont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wrapText="1"/>
    </xf>
    <xf numFmtId="0" fontId="50" fillId="0" borderId="0" xfId="2" applyFont="1" applyBorder="1"/>
    <xf numFmtId="1" fontId="51" fillId="0" borderId="0" xfId="2" applyNumberFormat="1" applyFont="1" applyBorder="1" applyAlignment="1">
      <alignment horizontal="center"/>
    </xf>
    <xf numFmtId="0" fontId="52" fillId="0" borderId="0" xfId="2" applyFont="1" applyBorder="1"/>
    <xf numFmtId="1" fontId="21" fillId="0" borderId="5" xfId="2" applyNumberFormat="1" applyFont="1" applyBorder="1"/>
    <xf numFmtId="0" fontId="4" fillId="0" borderId="0" xfId="0" applyFont="1" applyFill="1" applyBorder="1" applyAlignment="1">
      <alignment horizontal="left" wrapText="1" indent="2"/>
    </xf>
    <xf numFmtId="1" fontId="20" fillId="4" borderId="0" xfId="2" applyNumberFormat="1" applyFont="1" applyFill="1" applyBorder="1"/>
    <xf numFmtId="0" fontId="28" fillId="4" borderId="12" xfId="2" applyFont="1" applyFill="1" applyBorder="1"/>
    <xf numFmtId="0" fontId="20" fillId="4" borderId="13" xfId="2" applyFont="1" applyFill="1" applyBorder="1"/>
    <xf numFmtId="1" fontId="20" fillId="4" borderId="14" xfId="2" applyNumberFormat="1" applyFont="1" applyFill="1" applyBorder="1"/>
    <xf numFmtId="0" fontId="20" fillId="4" borderId="19" xfId="2" applyFont="1" applyFill="1" applyBorder="1"/>
    <xf numFmtId="0" fontId="40" fillId="4" borderId="19" xfId="2" applyFont="1" applyFill="1" applyBorder="1" applyAlignment="1">
      <alignment horizontal="center"/>
    </xf>
    <xf numFmtId="1" fontId="20" fillId="4" borderId="19" xfId="2" applyNumberFormat="1" applyFont="1" applyFill="1" applyBorder="1"/>
    <xf numFmtId="1" fontId="16" fillId="2" borderId="7" xfId="2" applyNumberFormat="1" applyFont="1" applyFill="1" applyBorder="1"/>
    <xf numFmtId="1" fontId="20" fillId="0" borderId="23" xfId="2" applyNumberFormat="1" applyFont="1" applyBorder="1"/>
    <xf numFmtId="15" fontId="53" fillId="0" borderId="0" xfId="2" applyNumberFormat="1" applyFont="1" applyFill="1" applyBorder="1" applyAlignment="1">
      <alignment horizontal="center" shrinkToFit="1"/>
    </xf>
    <xf numFmtId="0" fontId="19" fillId="0" borderId="0" xfId="2" applyFont="1" applyBorder="1"/>
    <xf numFmtId="0" fontId="54" fillId="0" borderId="0" xfId="2" applyFont="1" applyBorder="1"/>
    <xf numFmtId="1" fontId="19" fillId="0" borderId="0" xfId="2" applyNumberFormat="1" applyFont="1" applyBorder="1" applyAlignment="1"/>
    <xf numFmtId="9" fontId="19" fillId="0" borderId="0" xfId="2" applyNumberFormat="1" applyFont="1" applyBorder="1" applyAlignment="1">
      <alignment horizontal="center"/>
    </xf>
    <xf numFmtId="1" fontId="20" fillId="4" borderId="7" xfId="2" applyNumberFormat="1" applyFont="1" applyFill="1" applyBorder="1"/>
    <xf numFmtId="0" fontId="19" fillId="0" borderId="0" xfId="2" applyFont="1" applyBorder="1" applyAlignment="1">
      <alignment horizontal="right"/>
    </xf>
    <xf numFmtId="0" fontId="20" fillId="0" borderId="0" xfId="0" applyFont="1" applyBorder="1" applyAlignment="1"/>
    <xf numFmtId="0" fontId="12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1" fontId="21" fillId="0" borderId="0" xfId="2" applyNumberFormat="1" applyFont="1" applyFill="1" applyBorder="1"/>
    <xf numFmtId="1" fontId="20" fillId="0" borderId="0" xfId="2" applyNumberFormat="1" applyFont="1" applyBorder="1"/>
    <xf numFmtId="1" fontId="16" fillId="0" borderId="0" xfId="2" applyNumberFormat="1" applyFont="1" applyBorder="1" applyAlignment="1">
      <alignment horizontal="right"/>
    </xf>
    <xf numFmtId="1" fontId="21" fillId="0" borderId="0" xfId="2" applyNumberFormat="1" applyFont="1" applyBorder="1" applyAlignment="1">
      <alignment horizontal="right"/>
    </xf>
    <xf numFmtId="1" fontId="21" fillId="0" borderId="0" xfId="2" applyNumberFormat="1" applyFont="1" applyFill="1" applyBorder="1" applyAlignment="1"/>
    <xf numFmtId="0" fontId="20" fillId="4" borderId="18" xfId="2" applyFont="1" applyFill="1" applyBorder="1" applyAlignment="1">
      <alignment horizontal="left"/>
    </xf>
    <xf numFmtId="1" fontId="21" fillId="0" borderId="0" xfId="2" applyNumberFormat="1" applyFont="1" applyBorder="1" applyAlignment="1"/>
    <xf numFmtId="1" fontId="21" fillId="0" borderId="25" xfId="2" applyNumberFormat="1" applyFont="1" applyBorder="1"/>
    <xf numFmtId="1" fontId="21" fillId="0" borderId="24" xfId="0" applyNumberFormat="1" applyFont="1" applyBorder="1"/>
    <xf numFmtId="1" fontId="9" fillId="0" borderId="1" xfId="0" applyNumberFormat="1" applyFont="1" applyFill="1" applyBorder="1" applyAlignment="1">
      <alignment horizontal="center" wrapText="1"/>
    </xf>
    <xf numFmtId="1" fontId="23" fillId="0" borderId="0" xfId="2" applyNumberFormat="1" applyFont="1" applyBorder="1" applyAlignment="1">
      <alignment horizontal="center"/>
    </xf>
    <xf numFmtId="1" fontId="16" fillId="0" borderId="0" xfId="2" applyNumberFormat="1" applyFont="1"/>
    <xf numFmtId="1" fontId="16" fillId="0" borderId="7" xfId="2" applyNumberFormat="1" applyFont="1" applyFill="1" applyBorder="1"/>
    <xf numFmtId="1" fontId="16" fillId="2" borderId="20" xfId="2" applyNumberFormat="1" applyFont="1" applyFill="1" applyBorder="1"/>
    <xf numFmtId="0" fontId="20" fillId="0" borderId="0" xfId="2" applyFont="1" applyBorder="1" applyAlignment="1">
      <alignment horizontal="left" indent="1"/>
    </xf>
    <xf numFmtId="0" fontId="16" fillId="0" borderId="0" xfId="2" applyFont="1" applyBorder="1" applyAlignment="1">
      <alignment horizontal="left" indent="1"/>
    </xf>
    <xf numFmtId="0" fontId="56" fillId="0" borderId="0" xfId="0" applyFont="1" applyFill="1" applyBorder="1" applyAlignment="1">
      <alignment wrapText="1"/>
    </xf>
    <xf numFmtId="1" fontId="16" fillId="0" borderId="20" xfId="2" applyNumberFormat="1" applyFont="1" applyFill="1" applyBorder="1"/>
    <xf numFmtId="0" fontId="22" fillId="0" borderId="0" xfId="2" applyFont="1" applyBorder="1"/>
    <xf numFmtId="1" fontId="10" fillId="0" borderId="0" xfId="2" applyNumberFormat="1" applyFont="1" applyBorder="1" applyAlignment="1"/>
    <xf numFmtId="0" fontId="10" fillId="0" borderId="20" xfId="2" applyFont="1" applyBorder="1" applyAlignment="1">
      <alignment horizontal="right"/>
    </xf>
    <xf numFmtId="9" fontId="10" fillId="0" borderId="0" xfId="2" applyNumberFormat="1" applyFont="1" applyBorder="1" applyAlignment="1">
      <alignment horizontal="center"/>
    </xf>
    <xf numFmtId="0" fontId="17" fillId="0" borderId="0" xfId="2" applyFont="1" applyBorder="1" applyAlignment="1">
      <alignment horizontal="left" indent="1"/>
    </xf>
    <xf numFmtId="0" fontId="20" fillId="5" borderId="28" xfId="2" applyFont="1" applyFill="1" applyBorder="1"/>
    <xf numFmtId="0" fontId="16" fillId="0" borderId="0" xfId="2" applyFont="1" applyAlignment="1">
      <alignment horizontal="center"/>
    </xf>
    <xf numFmtId="1" fontId="43" fillId="5" borderId="0" xfId="2" applyNumberFormat="1" applyFont="1" applyFill="1" applyBorder="1" applyAlignment="1">
      <alignment horizontal="right"/>
    </xf>
    <xf numFmtId="1" fontId="21" fillId="5" borderId="29" xfId="2" applyNumberFormat="1" applyFont="1" applyFill="1" applyBorder="1" applyAlignment="1">
      <alignment horizontal="right"/>
    </xf>
    <xf numFmtId="1" fontId="43" fillId="5" borderId="19" xfId="2" applyNumberFormat="1" applyFont="1" applyFill="1" applyBorder="1" applyAlignment="1">
      <alignment horizontal="right"/>
    </xf>
    <xf numFmtId="0" fontId="23" fillId="5" borderId="18" xfId="2" applyFont="1" applyFill="1" applyBorder="1"/>
    <xf numFmtId="0" fontId="58" fillId="5" borderId="18" xfId="2" applyFont="1" applyFill="1" applyBorder="1"/>
    <xf numFmtId="1" fontId="16" fillId="2" borderId="30" xfId="2" applyNumberFormat="1" applyFont="1" applyFill="1" applyBorder="1"/>
    <xf numFmtId="1" fontId="20" fillId="0" borderId="0" xfId="2" applyNumberFormat="1" applyFont="1" applyBorder="1" applyAlignment="1">
      <alignment horizontal="center"/>
    </xf>
    <xf numFmtId="9" fontId="20" fillId="6" borderId="0" xfId="2" applyNumberFormat="1" applyFont="1" applyFill="1" applyBorder="1" applyAlignment="1">
      <alignment horizontal="center"/>
    </xf>
    <xf numFmtId="0" fontId="20" fillId="6" borderId="0" xfId="2" applyFont="1" applyFill="1" applyBorder="1"/>
    <xf numFmtId="0" fontId="16" fillId="6" borderId="0" xfId="2" applyFont="1" applyFill="1" applyBorder="1"/>
    <xf numFmtId="15" fontId="20" fillId="6" borderId="0" xfId="2" applyNumberFormat="1" applyFont="1" applyFill="1" applyBorder="1" applyAlignment="1">
      <alignment horizontal="center"/>
    </xf>
    <xf numFmtId="1" fontId="16" fillId="6" borderId="0" xfId="2" applyNumberFormat="1" applyFont="1" applyFill="1" applyBorder="1"/>
    <xf numFmtId="0" fontId="16" fillId="6" borderId="0" xfId="2" applyFont="1" applyFill="1" applyBorder="1" applyAlignment="1">
      <alignment horizontal="left" indent="1"/>
    </xf>
    <xf numFmtId="1" fontId="16" fillId="6" borderId="20" xfId="2" applyNumberFormat="1" applyFont="1" applyFill="1" applyBorder="1"/>
    <xf numFmtId="1" fontId="21" fillId="0" borderId="23" xfId="2" applyNumberFormat="1" applyFont="1" applyFill="1" applyBorder="1" applyAlignment="1">
      <alignment horizontal="right"/>
    </xf>
    <xf numFmtId="0" fontId="10" fillId="0" borderId="0" xfId="2" applyFont="1" applyBorder="1"/>
    <xf numFmtId="0" fontId="16" fillId="0" borderId="29" xfId="2" applyFont="1" applyBorder="1"/>
    <xf numFmtId="1" fontId="16" fillId="0" borderId="0" xfId="2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1" fontId="20" fillId="0" borderId="0" xfId="2" applyNumberFormat="1" applyFont="1" applyFill="1" applyBorder="1"/>
    <xf numFmtId="9" fontId="20" fillId="7" borderId="0" xfId="2" applyNumberFormat="1" applyFont="1" applyFill="1" applyBorder="1" applyAlignment="1">
      <alignment horizontal="center"/>
    </xf>
    <xf numFmtId="0" fontId="20" fillId="7" borderId="0" xfId="2" applyFont="1" applyFill="1" applyBorder="1"/>
    <xf numFmtId="0" fontId="16" fillId="7" borderId="0" xfId="2" applyFont="1" applyFill="1" applyBorder="1"/>
    <xf numFmtId="1" fontId="16" fillId="7" borderId="0" xfId="2" applyNumberFormat="1" applyFont="1" applyFill="1" applyBorder="1"/>
    <xf numFmtId="15" fontId="20" fillId="7" borderId="0" xfId="2" applyNumberFormat="1" applyFont="1" applyFill="1" applyBorder="1" applyAlignment="1">
      <alignment horizontal="center"/>
    </xf>
    <xf numFmtId="0" fontId="16" fillId="7" borderId="0" xfId="2" applyFont="1" applyFill="1" applyBorder="1" applyAlignment="1">
      <alignment horizontal="left" indent="1"/>
    </xf>
    <xf numFmtId="0" fontId="20" fillId="7" borderId="7" xfId="2" applyFont="1" applyFill="1" applyBorder="1"/>
    <xf numFmtId="1" fontId="16" fillId="7" borderId="20" xfId="2" applyNumberFormat="1" applyFont="1" applyFill="1" applyBorder="1"/>
    <xf numFmtId="1" fontId="20" fillId="7" borderId="0" xfId="2" applyNumberFormat="1" applyFont="1" applyFill="1" applyBorder="1"/>
    <xf numFmtId="1" fontId="58" fillId="7" borderId="0" xfId="2" applyNumberFormat="1" applyFont="1" applyFill="1" applyAlignment="1">
      <alignment horizontal="center"/>
    </xf>
    <xf numFmtId="0" fontId="59" fillId="6" borderId="0" xfId="2" applyFont="1" applyFill="1" applyBorder="1" applyAlignment="1">
      <alignment horizontal="right"/>
    </xf>
    <xf numFmtId="0" fontId="59" fillId="7" borderId="0" xfId="2" applyFont="1" applyFill="1" applyBorder="1" applyAlignment="1">
      <alignment horizontal="right"/>
    </xf>
    <xf numFmtId="0" fontId="49" fillId="0" borderId="0" xfId="0" applyFont="1" applyFill="1" applyBorder="1" applyAlignment="1">
      <alignment horizontal="left" wrapText="1"/>
    </xf>
    <xf numFmtId="0" fontId="33" fillId="0" borderId="0" xfId="2" applyFont="1" applyBorder="1" applyAlignment="1">
      <alignment horizontal="left" shrinkToFit="1"/>
    </xf>
    <xf numFmtId="0" fontId="33" fillId="0" borderId="16" xfId="2" applyFont="1" applyBorder="1" applyAlignment="1">
      <alignment horizontal="left" shrinkToFit="1"/>
    </xf>
    <xf numFmtId="0" fontId="1" fillId="0" borderId="1" xfId="0" applyFont="1" applyBorder="1" applyAlignment="1">
      <alignment horizontal="left"/>
    </xf>
    <xf numFmtId="1" fontId="21" fillId="5" borderId="31" xfId="2" applyNumberFormat="1" applyFont="1" applyFill="1" applyBorder="1" applyAlignment="1">
      <alignment horizontal="right"/>
    </xf>
    <xf numFmtId="0" fontId="20" fillId="4" borderId="28" xfId="2" applyFont="1" applyFill="1" applyBorder="1"/>
    <xf numFmtId="0" fontId="20" fillId="4" borderId="29" xfId="2" applyFont="1" applyFill="1" applyBorder="1"/>
    <xf numFmtId="1" fontId="28" fillId="4" borderId="31" xfId="2" applyNumberFormat="1" applyFont="1" applyFill="1" applyBorder="1"/>
    <xf numFmtId="0" fontId="1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" fontId="57" fillId="0" borderId="0" xfId="2" applyNumberFormat="1" applyFont="1" applyFill="1" applyBorder="1" applyAlignment="1">
      <alignment horizontal="right"/>
    </xf>
    <xf numFmtId="0" fontId="16" fillId="0" borderId="32" xfId="2" applyFont="1" applyBorder="1"/>
    <xf numFmtId="9" fontId="0" fillId="0" borderId="33" xfId="0" applyNumberFormat="1" applyBorder="1" applyAlignment="1">
      <alignment horizontal="center"/>
    </xf>
    <xf numFmtId="9" fontId="16" fillId="0" borderId="33" xfId="2" applyNumberFormat="1" applyFont="1" applyBorder="1" applyAlignment="1">
      <alignment horizontal="center"/>
    </xf>
    <xf numFmtId="9" fontId="16" fillId="0" borderId="34" xfId="2" applyNumberFormat="1" applyFont="1" applyBorder="1" applyAlignment="1">
      <alignment horizontal="center"/>
    </xf>
    <xf numFmtId="1" fontId="20" fillId="7" borderId="7" xfId="2" applyNumberFormat="1" applyFont="1" applyFill="1" applyBorder="1"/>
    <xf numFmtId="1" fontId="20" fillId="6" borderId="0" xfId="2" applyNumberFormat="1" applyFont="1" applyFill="1" applyBorder="1"/>
    <xf numFmtId="1" fontId="20" fillId="6" borderId="7" xfId="2" applyNumberFormat="1" applyFont="1" applyFill="1" applyBorder="1"/>
    <xf numFmtId="0" fontId="23" fillId="7" borderId="0" xfId="2" applyFont="1" applyFill="1" applyBorder="1" applyAlignment="1">
      <alignment horizontal="center"/>
    </xf>
    <xf numFmtId="15" fontId="23" fillId="7" borderId="0" xfId="2" applyNumberFormat="1" applyFont="1" applyFill="1" applyBorder="1" applyAlignment="1">
      <alignment horizontal="center"/>
    </xf>
    <xf numFmtId="0" fontId="60" fillId="0" borderId="0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27" fillId="0" borderId="0" xfId="0" applyFont="1" applyBorder="1"/>
    <xf numFmtId="1" fontId="16" fillId="0" borderId="0" xfId="2" applyNumberFormat="1" applyFont="1" applyBorder="1" applyAlignment="1">
      <alignment horizontal="center"/>
    </xf>
    <xf numFmtId="1" fontId="26" fillId="0" borderId="0" xfId="2" applyNumberFormat="1" applyFont="1" applyBorder="1" applyAlignment="1">
      <alignment horizontal="center"/>
    </xf>
    <xf numFmtId="9" fontId="58" fillId="0" borderId="0" xfId="2" applyNumberFormat="1" applyFont="1" applyFill="1" applyBorder="1" applyAlignment="1">
      <alignment horizontal="center"/>
    </xf>
    <xf numFmtId="1" fontId="16" fillId="0" borderId="29" xfId="2" applyNumberFormat="1" applyFont="1" applyFill="1" applyBorder="1"/>
    <xf numFmtId="9" fontId="64" fillId="0" borderId="0" xfId="2" applyNumberFormat="1" applyFont="1" applyAlignment="1">
      <alignment horizontal="center"/>
    </xf>
    <xf numFmtId="9" fontId="23" fillId="0" borderId="0" xfId="2" applyNumberFormat="1" applyFont="1" applyBorder="1" applyAlignment="1">
      <alignment horizontal="center"/>
    </xf>
    <xf numFmtId="1" fontId="62" fillId="0" borderId="1" xfId="0" applyNumberFormat="1" applyFont="1" applyFill="1" applyBorder="1" applyAlignment="1">
      <alignment horizontal="center" wrapText="1"/>
    </xf>
    <xf numFmtId="9" fontId="33" fillId="0" borderId="0" xfId="2" applyNumberFormat="1" applyFont="1" applyBorder="1" applyAlignment="1">
      <alignment horizontal="center" shrinkToFit="1"/>
    </xf>
    <xf numFmtId="9" fontId="4" fillId="0" borderId="0" xfId="0" applyNumberFormat="1" applyFont="1" applyFill="1" applyBorder="1" applyAlignment="1"/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justify" wrapText="1"/>
    </xf>
    <xf numFmtId="9" fontId="55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63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33" fillId="0" borderId="0" xfId="2" applyFont="1" applyBorder="1" applyAlignment="1">
      <alignment horizontal="left" shrinkToFit="1"/>
    </xf>
    <xf numFmtId="0" fontId="33" fillId="0" borderId="16" xfId="2" applyFont="1" applyBorder="1" applyAlignment="1">
      <alignment horizontal="left" shrinkToFit="1"/>
    </xf>
    <xf numFmtId="14" fontId="14" fillId="0" borderId="0" xfId="2" applyNumberFormat="1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4" fillId="0" borderId="15" xfId="2" applyFont="1" applyBorder="1" applyAlignment="1">
      <alignment horizontal="center" shrinkToFit="1"/>
    </xf>
    <xf numFmtId="0" fontId="14" fillId="0" borderId="16" xfId="2" applyFont="1" applyBorder="1" applyAlignment="1">
      <alignment horizontal="center" shrinkToFit="1"/>
    </xf>
    <xf numFmtId="0" fontId="14" fillId="0" borderId="17" xfId="2" applyFont="1" applyBorder="1" applyAlignment="1">
      <alignment horizontal="center" shrinkToFit="1"/>
    </xf>
    <xf numFmtId="0" fontId="15" fillId="0" borderId="15" xfId="2" applyFont="1" applyBorder="1" applyAlignment="1">
      <alignment horizontal="center"/>
    </xf>
    <xf numFmtId="0" fontId="15" fillId="0" borderId="16" xfId="2" applyFont="1" applyBorder="1" applyAlignment="1">
      <alignment horizontal="center"/>
    </xf>
    <xf numFmtId="0" fontId="15" fillId="0" borderId="17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4" workbookViewId="0">
      <selection activeCell="G30" sqref="G30"/>
    </sheetView>
  </sheetViews>
  <sheetFormatPr defaultRowHeight="20.100000000000001" customHeight="1"/>
  <cols>
    <col min="1" max="1" width="11.5703125" style="140" customWidth="1"/>
    <col min="2" max="2" width="32.140625" style="140" customWidth="1"/>
    <col min="3" max="3" width="11.5703125" style="140" customWidth="1"/>
    <col min="4" max="4" width="9.140625" style="140"/>
    <col min="5" max="16384" width="9.140625" style="144"/>
  </cols>
  <sheetData>
    <row r="1" spans="1:3" ht="20.100000000000001" customHeight="1">
      <c r="A1" s="138" t="s">
        <v>170</v>
      </c>
      <c r="B1" s="139" t="s">
        <v>171</v>
      </c>
      <c r="C1" s="138" t="s">
        <v>172</v>
      </c>
    </row>
    <row r="2" spans="1:3" ht="20.100000000000001" customHeight="1">
      <c r="A2" s="141">
        <v>1</v>
      </c>
      <c r="B2" s="142" t="s">
        <v>173</v>
      </c>
      <c r="C2" s="141" t="s">
        <v>174</v>
      </c>
    </row>
    <row r="3" spans="1:3" ht="20.100000000000001" customHeight="1">
      <c r="A3" s="141">
        <v>2</v>
      </c>
      <c r="B3" s="142" t="s">
        <v>175</v>
      </c>
      <c r="C3" s="141" t="s">
        <v>176</v>
      </c>
    </row>
    <row r="4" spans="1:3" ht="20.100000000000001" customHeight="1">
      <c r="A4" s="141">
        <v>3</v>
      </c>
      <c r="B4" s="142" t="s">
        <v>177</v>
      </c>
      <c r="C4" s="141" t="s">
        <v>178</v>
      </c>
    </row>
    <row r="5" spans="1:3" ht="20.100000000000001" customHeight="1">
      <c r="A5" s="141">
        <v>4</v>
      </c>
      <c r="B5" s="142" t="s">
        <v>179</v>
      </c>
      <c r="C5" s="141" t="s">
        <v>180</v>
      </c>
    </row>
    <row r="6" spans="1:3" ht="20.100000000000001" customHeight="1">
      <c r="A6" s="141">
        <v>5</v>
      </c>
      <c r="B6" s="142" t="s">
        <v>181</v>
      </c>
      <c r="C6" s="141" t="s">
        <v>182</v>
      </c>
    </row>
    <row r="7" spans="1:3" ht="20.100000000000001" customHeight="1">
      <c r="A7" s="141">
        <v>6</v>
      </c>
      <c r="B7" s="142" t="s">
        <v>183</v>
      </c>
      <c r="C7" s="141" t="s">
        <v>184</v>
      </c>
    </row>
    <row r="8" spans="1:3" ht="20.100000000000001" customHeight="1">
      <c r="A8" s="141">
        <v>7</v>
      </c>
      <c r="B8" s="143" t="s">
        <v>185</v>
      </c>
      <c r="C8" s="141" t="s">
        <v>186</v>
      </c>
    </row>
    <row r="9" spans="1:3" ht="20.100000000000001" customHeight="1">
      <c r="A9" s="141">
        <v>8</v>
      </c>
      <c r="B9" s="142" t="s">
        <v>187</v>
      </c>
      <c r="C9" s="141" t="s">
        <v>188</v>
      </c>
    </row>
    <row r="10" spans="1:3" ht="20.100000000000001" customHeight="1">
      <c r="A10" s="141">
        <v>9</v>
      </c>
      <c r="B10" s="142" t="s">
        <v>189</v>
      </c>
      <c r="C10" s="141" t="s">
        <v>190</v>
      </c>
    </row>
    <row r="11" spans="1:3" ht="20.100000000000001" customHeight="1">
      <c r="A11" s="141">
        <v>10</v>
      </c>
      <c r="B11" s="142" t="s">
        <v>191</v>
      </c>
      <c r="C11" s="141" t="s">
        <v>192</v>
      </c>
    </row>
    <row r="12" spans="1:3" ht="20.100000000000001" customHeight="1">
      <c r="A12" s="141">
        <v>11</v>
      </c>
      <c r="B12" s="142" t="s">
        <v>193</v>
      </c>
      <c r="C12" s="141" t="s">
        <v>194</v>
      </c>
    </row>
    <row r="13" spans="1:3" ht="20.100000000000001" customHeight="1">
      <c r="A13" s="141">
        <v>12</v>
      </c>
      <c r="B13" s="142" t="s">
        <v>195</v>
      </c>
      <c r="C13" s="141" t="s">
        <v>196</v>
      </c>
    </row>
    <row r="14" spans="1:3" ht="20.100000000000001" customHeight="1">
      <c r="A14" s="141">
        <v>13</v>
      </c>
      <c r="B14" s="142" t="s">
        <v>197</v>
      </c>
      <c r="C14" s="141" t="s">
        <v>198</v>
      </c>
    </row>
    <row r="15" spans="1:3" ht="20.100000000000001" customHeight="1">
      <c r="A15" s="141">
        <v>14</v>
      </c>
      <c r="B15" s="142" t="s">
        <v>199</v>
      </c>
      <c r="C15" s="141" t="s">
        <v>200</v>
      </c>
    </row>
    <row r="16" spans="1:3" ht="20.100000000000001" customHeight="1">
      <c r="A16" s="141">
        <v>15</v>
      </c>
      <c r="B16" s="142" t="s">
        <v>201</v>
      </c>
      <c r="C16" s="141" t="s">
        <v>202</v>
      </c>
    </row>
    <row r="17" spans="1:3" ht="20.100000000000001" customHeight="1">
      <c r="A17" s="141">
        <v>16</v>
      </c>
      <c r="B17" s="142" t="s">
        <v>203</v>
      </c>
      <c r="C17" s="141" t="s">
        <v>204</v>
      </c>
    </row>
    <row r="18" spans="1:3" ht="20.100000000000001" customHeight="1">
      <c r="A18" s="141">
        <v>17</v>
      </c>
      <c r="B18" s="142" t="s">
        <v>205</v>
      </c>
      <c r="C18" s="141" t="s">
        <v>206</v>
      </c>
    </row>
    <row r="19" spans="1:3" ht="20.100000000000001" customHeight="1">
      <c r="A19" s="141">
        <v>18</v>
      </c>
      <c r="B19" s="142" t="s">
        <v>207</v>
      </c>
      <c r="C19" s="141" t="s">
        <v>208</v>
      </c>
    </row>
    <row r="20" spans="1:3" ht="20.100000000000001" customHeight="1">
      <c r="A20" s="141">
        <v>19</v>
      </c>
      <c r="B20" s="142" t="s">
        <v>209</v>
      </c>
      <c r="C20" s="141" t="s">
        <v>210</v>
      </c>
    </row>
    <row r="21" spans="1:3" ht="20.100000000000001" customHeight="1">
      <c r="A21" s="141">
        <v>20</v>
      </c>
      <c r="B21" s="142" t="s">
        <v>211</v>
      </c>
      <c r="C21" s="141" t="s">
        <v>212</v>
      </c>
    </row>
    <row r="22" spans="1:3" ht="20.100000000000001" customHeight="1">
      <c r="A22" s="141">
        <v>21</v>
      </c>
      <c r="B22" s="142" t="s">
        <v>213</v>
      </c>
      <c r="C22" s="141" t="s">
        <v>214</v>
      </c>
    </row>
    <row r="23" spans="1:3" ht="20.100000000000001" customHeight="1">
      <c r="A23" s="141">
        <v>22</v>
      </c>
      <c r="B23" s="142" t="s">
        <v>215</v>
      </c>
      <c r="C23" s="141" t="s">
        <v>216</v>
      </c>
    </row>
    <row r="24" spans="1:3" ht="20.100000000000001" customHeight="1">
      <c r="A24" s="141">
        <v>23</v>
      </c>
      <c r="B24" s="142" t="s">
        <v>217</v>
      </c>
      <c r="C24" s="141" t="s">
        <v>218</v>
      </c>
    </row>
    <row r="25" spans="1:3" ht="20.100000000000001" customHeight="1">
      <c r="A25" s="141">
        <v>24</v>
      </c>
      <c r="B25" s="142" t="s">
        <v>219</v>
      </c>
      <c r="C25" s="141" t="s">
        <v>220</v>
      </c>
    </row>
    <row r="26" spans="1:3" ht="20.100000000000001" customHeight="1">
      <c r="A26" s="141">
        <v>25</v>
      </c>
      <c r="B26" s="143" t="s">
        <v>221</v>
      </c>
      <c r="C26" s="141" t="s">
        <v>222</v>
      </c>
    </row>
    <row r="27" spans="1:3" ht="20.100000000000001" customHeight="1">
      <c r="A27" s="141">
        <v>26</v>
      </c>
      <c r="B27" s="142" t="s">
        <v>223</v>
      </c>
      <c r="C27" s="141" t="s">
        <v>224</v>
      </c>
    </row>
    <row r="28" spans="1:3" ht="20.100000000000001" customHeight="1">
      <c r="A28" s="141">
        <v>27</v>
      </c>
      <c r="B28" s="142" t="s">
        <v>225</v>
      </c>
      <c r="C28" s="141" t="s">
        <v>226</v>
      </c>
    </row>
    <row r="29" spans="1:3" ht="20.100000000000001" customHeight="1">
      <c r="A29" s="141">
        <v>29</v>
      </c>
      <c r="B29" s="142" t="s">
        <v>227</v>
      </c>
      <c r="C29" s="141" t="s">
        <v>228</v>
      </c>
    </row>
    <row r="30" spans="1:3" ht="20.100000000000001" customHeight="1">
      <c r="A30" s="141">
        <v>30</v>
      </c>
      <c r="B30" s="142" t="s">
        <v>229</v>
      </c>
      <c r="C30" s="141" t="s">
        <v>230</v>
      </c>
    </row>
    <row r="31" spans="1:3" ht="20.100000000000001" customHeight="1">
      <c r="A31" s="141">
        <v>31</v>
      </c>
      <c r="B31" s="142" t="s">
        <v>231</v>
      </c>
      <c r="C31" s="141" t="s">
        <v>232</v>
      </c>
    </row>
    <row r="32" spans="1:3" ht="20.100000000000001" customHeight="1">
      <c r="A32" s="141">
        <v>32</v>
      </c>
      <c r="B32" s="142" t="s">
        <v>233</v>
      </c>
      <c r="C32" s="141" t="s">
        <v>234</v>
      </c>
    </row>
    <row r="33" spans="1:3" ht="20.100000000000001" customHeight="1">
      <c r="A33" s="141">
        <v>33</v>
      </c>
      <c r="B33" s="142" t="s">
        <v>235</v>
      </c>
      <c r="C33" s="141" t="s">
        <v>236</v>
      </c>
    </row>
    <row r="34" spans="1:3" ht="20.100000000000001" customHeight="1">
      <c r="A34" s="141">
        <v>34</v>
      </c>
      <c r="B34" s="142" t="s">
        <v>237</v>
      </c>
      <c r="C34" s="141" t="s">
        <v>238</v>
      </c>
    </row>
    <row r="35" spans="1:3" ht="20.100000000000001" customHeight="1">
      <c r="A35" s="141">
        <v>35</v>
      </c>
      <c r="B35" s="142" t="s">
        <v>239</v>
      </c>
      <c r="C35" s="141" t="s">
        <v>240</v>
      </c>
    </row>
    <row r="36" spans="1:3" ht="20.100000000000001" customHeight="1">
      <c r="A36" s="141">
        <v>36</v>
      </c>
      <c r="B36" s="142" t="s">
        <v>241</v>
      </c>
      <c r="C36" s="141" t="s">
        <v>242</v>
      </c>
    </row>
    <row r="37" spans="1:3" ht="20.100000000000001" customHeight="1">
      <c r="A37" s="141">
        <v>37</v>
      </c>
      <c r="B37" s="142" t="s">
        <v>243</v>
      </c>
      <c r="C37" s="141" t="s">
        <v>244</v>
      </c>
    </row>
    <row r="38" spans="1:3" ht="20.100000000000001" customHeight="1">
      <c r="A38" s="141">
        <v>97</v>
      </c>
      <c r="B38" s="142" t="s">
        <v>245</v>
      </c>
      <c r="C38" s="141"/>
    </row>
    <row r="39" spans="1:3" ht="20.100000000000001" customHeight="1">
      <c r="A39" s="141"/>
      <c r="B39" s="142"/>
      <c r="C39" s="1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topLeftCell="A46" zoomScaleNormal="100" workbookViewId="0">
      <selection activeCell="I55" sqref="I55"/>
    </sheetView>
  </sheetViews>
  <sheetFormatPr defaultRowHeight="21.95" customHeight="1"/>
  <cols>
    <col min="1" max="2" width="7.7109375" style="1" customWidth="1"/>
    <col min="3" max="3" width="41.140625" style="1" customWidth="1"/>
    <col min="4" max="4" width="20.7109375" style="1" customWidth="1"/>
    <col min="5" max="5" width="40.7109375" style="1" customWidth="1"/>
    <col min="6" max="6" width="20.7109375" style="1" customWidth="1"/>
    <col min="7" max="7" width="24.5703125" style="1" customWidth="1"/>
    <col min="8" max="16384" width="9.140625" style="1"/>
  </cols>
  <sheetData>
    <row r="1" spans="1:6" ht="21.95" customHeight="1">
      <c r="A1" s="16" t="s">
        <v>124</v>
      </c>
      <c r="B1" s="16"/>
      <c r="D1" s="16"/>
    </row>
    <row r="2" spans="1:6" ht="21.95" customHeight="1">
      <c r="C2" s="18" t="s">
        <v>0</v>
      </c>
      <c r="D2" s="283" t="s">
        <v>102</v>
      </c>
      <c r="E2" s="283"/>
      <c r="F2" s="283"/>
    </row>
    <row r="3" spans="1:6" ht="21.95" customHeight="1">
      <c r="C3" s="18" t="s">
        <v>1</v>
      </c>
      <c r="D3" s="283" t="s">
        <v>103</v>
      </c>
      <c r="E3" s="283"/>
      <c r="F3" s="283"/>
    </row>
    <row r="4" spans="1:6" ht="21.95" customHeight="1">
      <c r="B4" s="17" t="s">
        <v>2</v>
      </c>
      <c r="D4" s="17"/>
      <c r="F4" s="19"/>
    </row>
    <row r="5" spans="1:6" ht="21.95" customHeight="1">
      <c r="C5" s="283" t="s">
        <v>104</v>
      </c>
      <c r="D5" s="283"/>
      <c r="E5" s="283"/>
      <c r="F5" s="283"/>
    </row>
    <row r="6" spans="1:6" ht="21.95" customHeight="1">
      <c r="C6" s="283" t="s">
        <v>351</v>
      </c>
      <c r="D6" s="283"/>
      <c r="E6" s="283"/>
      <c r="F6" s="283"/>
    </row>
    <row r="7" spans="1:6" ht="21.95" customHeight="1">
      <c r="C7" s="17" t="s">
        <v>352</v>
      </c>
      <c r="D7" s="17"/>
    </row>
    <row r="8" spans="1:6" ht="21.95" customHeight="1">
      <c r="C8" s="20" t="s">
        <v>4</v>
      </c>
      <c r="D8" s="15"/>
      <c r="E8" s="53">
        <v>44227</v>
      </c>
    </row>
    <row r="9" spans="1:6" ht="21.95" customHeight="1">
      <c r="C9" s="20" t="s">
        <v>5</v>
      </c>
      <c r="D9" s="15"/>
      <c r="E9" s="21" t="s">
        <v>105</v>
      </c>
    </row>
    <row r="10" spans="1:6" ht="21.95" customHeight="1">
      <c r="C10" s="20" t="s">
        <v>6</v>
      </c>
      <c r="D10" s="15"/>
      <c r="E10" s="52" t="s">
        <v>353</v>
      </c>
    </row>
    <row r="11" spans="1:6" ht="21.95" customHeight="1">
      <c r="C11" s="280" t="s">
        <v>7</v>
      </c>
      <c r="D11" s="281"/>
      <c r="E11" s="21" t="s">
        <v>106</v>
      </c>
    </row>
    <row r="12" spans="1:6" ht="21.95" customHeight="1">
      <c r="C12" s="20" t="s">
        <v>8</v>
      </c>
      <c r="D12" s="15"/>
      <c r="E12" s="21">
        <v>25000977</v>
      </c>
    </row>
    <row r="13" spans="1:6" ht="21.95" customHeight="1">
      <c r="C13" s="278" t="s">
        <v>9</v>
      </c>
      <c r="D13" s="279"/>
      <c r="E13" s="21" t="s">
        <v>107</v>
      </c>
    </row>
    <row r="14" spans="1:6" ht="21.95" customHeight="1">
      <c r="C14" s="280" t="s">
        <v>46</v>
      </c>
      <c r="D14" s="281"/>
      <c r="E14" s="22">
        <v>509643287636</v>
      </c>
    </row>
    <row r="15" spans="1:6" ht="21.95" customHeight="1">
      <c r="C15" s="20" t="s">
        <v>10</v>
      </c>
      <c r="D15" s="15"/>
      <c r="E15" s="53">
        <v>44227</v>
      </c>
    </row>
    <row r="16" spans="1:6" ht="21.95" customHeight="1">
      <c r="A16" s="56" t="s">
        <v>11</v>
      </c>
      <c r="B16" s="16"/>
      <c r="D16" s="23"/>
    </row>
    <row r="17" spans="2:7" ht="21.95" customHeight="1">
      <c r="B17" s="17" t="s">
        <v>108</v>
      </c>
      <c r="D17" s="17"/>
    </row>
    <row r="18" spans="2:7" ht="21.95" customHeight="1">
      <c r="C18" s="282" t="s">
        <v>12</v>
      </c>
      <c r="D18" s="282"/>
      <c r="E18" s="282"/>
      <c r="F18" s="282"/>
    </row>
    <row r="19" spans="2:7" ht="21.95" customHeight="1">
      <c r="C19" s="24" t="s">
        <v>3</v>
      </c>
      <c r="D19" s="25" t="s">
        <v>13</v>
      </c>
      <c r="E19" s="24" t="s">
        <v>14</v>
      </c>
      <c r="F19" s="25" t="s">
        <v>13</v>
      </c>
    </row>
    <row r="20" spans="2:7" ht="28.5" customHeight="1">
      <c r="C20" s="14" t="s">
        <v>15</v>
      </c>
      <c r="D20" s="22">
        <v>6750000</v>
      </c>
      <c r="E20" s="14" t="s">
        <v>76</v>
      </c>
      <c r="F20" s="22">
        <v>45000000</v>
      </c>
    </row>
    <row r="21" spans="2:7" ht="21.75" customHeight="1">
      <c r="C21" s="14" t="s">
        <v>79</v>
      </c>
      <c r="D21" s="22">
        <v>11250000</v>
      </c>
      <c r="E21" s="14" t="s">
        <v>78</v>
      </c>
      <c r="F21" s="22">
        <v>5000000</v>
      </c>
    </row>
    <row r="22" spans="2:7" ht="36" customHeight="1">
      <c r="C22" s="14" t="s">
        <v>109</v>
      </c>
      <c r="D22" s="22">
        <v>450000</v>
      </c>
      <c r="E22" s="14" t="s">
        <v>80</v>
      </c>
      <c r="F22" s="22">
        <v>2700000</v>
      </c>
    </row>
    <row r="23" spans="2:7" ht="25.5" customHeight="1">
      <c r="C23" s="14" t="s">
        <v>110</v>
      </c>
      <c r="D23" s="22">
        <v>1575000</v>
      </c>
      <c r="E23" s="18" t="s">
        <v>16</v>
      </c>
      <c r="F23" s="22">
        <v>2250000</v>
      </c>
    </row>
    <row r="24" spans="2:7" ht="27" customHeight="1">
      <c r="C24" s="14" t="s">
        <v>111</v>
      </c>
      <c r="D24" s="22">
        <v>315000</v>
      </c>
      <c r="E24" s="18"/>
      <c r="F24" s="22"/>
    </row>
    <row r="25" spans="2:7" ht="36.75" customHeight="1">
      <c r="C25" s="18" t="s">
        <v>77</v>
      </c>
      <c r="D25" s="22">
        <v>1125000</v>
      </c>
      <c r="E25" s="26"/>
      <c r="F25" s="27"/>
    </row>
    <row r="26" spans="2:7" ht="36.75" customHeight="1">
      <c r="C26" s="11" t="s">
        <v>81</v>
      </c>
      <c r="D26" s="54">
        <f>D27-SUM(D20:D25)</f>
        <v>33485000</v>
      </c>
      <c r="E26" s="26"/>
      <c r="F26" s="27"/>
    </row>
    <row r="27" spans="2:7" ht="21.95" customHeight="1" thickBot="1">
      <c r="C27" s="28"/>
      <c r="D27" s="59">
        <f>+F27</f>
        <v>54950000</v>
      </c>
      <c r="E27" s="29"/>
      <c r="F27" s="58">
        <f>SUM(F20:F26)</f>
        <v>54950000</v>
      </c>
    </row>
    <row r="28" spans="2:7" ht="21.95" customHeight="1" thickTop="1">
      <c r="C28" s="282" t="s">
        <v>17</v>
      </c>
      <c r="D28" s="282"/>
      <c r="E28" s="282"/>
      <c r="F28" s="282"/>
    </row>
    <row r="29" spans="2:7" ht="21.95" customHeight="1">
      <c r="C29" s="24" t="s">
        <v>3</v>
      </c>
      <c r="D29" s="25" t="s">
        <v>13</v>
      </c>
      <c r="E29" s="24" t="s">
        <v>14</v>
      </c>
      <c r="F29" s="25" t="s">
        <v>13</v>
      </c>
    </row>
    <row r="30" spans="2:7" ht="38.25" customHeight="1">
      <c r="C30" s="14" t="s">
        <v>18</v>
      </c>
      <c r="D30" s="22">
        <v>1500000</v>
      </c>
      <c r="E30" s="24" t="s">
        <v>82</v>
      </c>
      <c r="F30" s="54">
        <f>+D26</f>
        <v>33485000</v>
      </c>
    </row>
    <row r="31" spans="2:7" ht="21.95" customHeight="1">
      <c r="C31" s="31" t="s">
        <v>65</v>
      </c>
      <c r="D31" s="22">
        <v>937500</v>
      </c>
      <c r="E31" s="32"/>
      <c r="F31" s="33"/>
      <c r="G31" s="19"/>
    </row>
    <row r="32" spans="2:7" ht="21.95" customHeight="1">
      <c r="C32" s="14" t="s">
        <v>63</v>
      </c>
      <c r="D32" s="22">
        <v>750000</v>
      </c>
      <c r="E32" s="32"/>
      <c r="F32" s="33"/>
      <c r="G32" s="19"/>
    </row>
    <row r="33" spans="2:7" ht="21.95" customHeight="1">
      <c r="C33" s="14" t="s">
        <v>19</v>
      </c>
      <c r="D33" s="22">
        <v>7500000</v>
      </c>
      <c r="E33" s="32"/>
      <c r="F33" s="33"/>
      <c r="G33" s="19"/>
    </row>
    <row r="34" spans="2:7" ht="21.95" customHeight="1">
      <c r="C34" s="14" t="s">
        <v>20</v>
      </c>
      <c r="D34" s="22">
        <v>825000</v>
      </c>
      <c r="E34" s="32"/>
      <c r="F34" s="33"/>
      <c r="G34" s="19"/>
    </row>
    <row r="35" spans="2:7" ht="21.95" customHeight="1">
      <c r="C35" s="14" t="s">
        <v>66</v>
      </c>
      <c r="D35" s="22">
        <v>1200000</v>
      </c>
      <c r="E35" s="32"/>
      <c r="F35" s="33"/>
      <c r="G35" s="19"/>
    </row>
    <row r="36" spans="2:7" ht="21.95" customHeight="1">
      <c r="C36" s="14" t="s">
        <v>112</v>
      </c>
      <c r="D36" s="22">
        <v>4500000</v>
      </c>
      <c r="E36" s="32"/>
      <c r="F36" s="33"/>
      <c r="G36" s="19"/>
    </row>
    <row r="37" spans="2:7" ht="21.95" customHeight="1">
      <c r="C37" s="14" t="s">
        <v>113</v>
      </c>
      <c r="D37" s="22">
        <v>675000</v>
      </c>
      <c r="E37" s="32"/>
      <c r="F37" s="33"/>
      <c r="G37" s="19"/>
    </row>
    <row r="38" spans="2:7" ht="21.95" customHeight="1">
      <c r="C38" s="14" t="s">
        <v>67</v>
      </c>
      <c r="D38" s="22">
        <v>225000</v>
      </c>
      <c r="E38" s="32"/>
      <c r="F38" s="33"/>
      <c r="G38" s="19"/>
    </row>
    <row r="39" spans="2:7" ht="21.95" customHeight="1">
      <c r="C39" s="14" t="s">
        <v>83</v>
      </c>
      <c r="D39" s="22">
        <v>75000</v>
      </c>
      <c r="E39" s="32"/>
      <c r="F39" s="33"/>
      <c r="G39" s="19"/>
    </row>
    <row r="40" spans="2:7" ht="21.95" customHeight="1">
      <c r="C40" s="14" t="s">
        <v>21</v>
      </c>
      <c r="D40" s="22">
        <v>375000</v>
      </c>
      <c r="E40" s="32"/>
      <c r="F40" s="33"/>
      <c r="G40" s="19"/>
    </row>
    <row r="41" spans="2:7" ht="21.95" customHeight="1">
      <c r="C41" s="14" t="s">
        <v>313</v>
      </c>
      <c r="D41" s="22">
        <v>1600000</v>
      </c>
      <c r="E41" s="32"/>
      <c r="F41" s="33"/>
      <c r="G41" s="19"/>
    </row>
    <row r="42" spans="2:7" ht="21.95" customHeight="1">
      <c r="C42" s="14" t="s">
        <v>114</v>
      </c>
      <c r="D42" s="22">
        <v>187500</v>
      </c>
      <c r="E42" s="32"/>
      <c r="F42" s="33"/>
      <c r="G42" s="19"/>
    </row>
    <row r="43" spans="2:7" ht="21.95" customHeight="1">
      <c r="C43" s="14" t="s">
        <v>22</v>
      </c>
      <c r="D43" s="22">
        <v>875000</v>
      </c>
      <c r="E43" s="32"/>
      <c r="F43" s="33"/>
      <c r="G43" s="19"/>
    </row>
    <row r="44" spans="2:7" ht="21.95" customHeight="1">
      <c r="C44" s="14" t="s">
        <v>23</v>
      </c>
      <c r="D44" s="22">
        <v>2500000</v>
      </c>
      <c r="E44" s="32"/>
      <c r="F44" s="33"/>
      <c r="G44" s="19"/>
    </row>
    <row r="45" spans="2:7" ht="42.75" customHeight="1">
      <c r="C45" s="24" t="s">
        <v>354</v>
      </c>
      <c r="D45" s="54">
        <f>D46-SUM(D30:D44)</f>
        <v>9760000</v>
      </c>
      <c r="E45" s="32"/>
      <c r="F45" s="33"/>
      <c r="G45" s="19"/>
    </row>
    <row r="46" spans="2:7" ht="30" customHeight="1" thickBot="1">
      <c r="C46" s="34"/>
      <c r="D46" s="30">
        <f>+F46</f>
        <v>33485000</v>
      </c>
      <c r="E46" s="35"/>
      <c r="F46" s="30">
        <f>SUM(F30:F45)</f>
        <v>33485000</v>
      </c>
      <c r="G46" s="19"/>
    </row>
    <row r="47" spans="2:7" ht="21.95" customHeight="1" thickTop="1">
      <c r="B47" s="1" t="s">
        <v>24</v>
      </c>
      <c r="C47" s="36"/>
      <c r="D47" s="37"/>
      <c r="E47" s="38"/>
      <c r="F47" s="37"/>
      <c r="G47" s="19"/>
    </row>
    <row r="48" spans="2:7" ht="21.75" customHeight="1">
      <c r="C48" s="284" t="s">
        <v>306</v>
      </c>
      <c r="D48" s="284"/>
      <c r="E48" s="284"/>
      <c r="F48" s="248">
        <v>100000</v>
      </c>
      <c r="G48" s="19"/>
    </row>
    <row r="49" spans="2:7" ht="18" customHeight="1">
      <c r="C49" s="284" t="s">
        <v>307</v>
      </c>
      <c r="D49" s="284"/>
      <c r="E49" s="284"/>
      <c r="F49" s="248">
        <v>50000</v>
      </c>
      <c r="G49" s="19"/>
    </row>
    <row r="50" spans="2:7" ht="21" customHeight="1">
      <c r="C50" s="284" t="s">
        <v>310</v>
      </c>
      <c r="D50" s="284"/>
      <c r="E50" s="284"/>
      <c r="F50" s="248">
        <v>150000</v>
      </c>
      <c r="G50" s="19"/>
    </row>
    <row r="51" spans="2:7" ht="21.95" customHeight="1">
      <c r="C51" s="284" t="s">
        <v>309</v>
      </c>
      <c r="D51" s="284"/>
      <c r="E51" s="284"/>
      <c r="F51" s="248">
        <v>300000</v>
      </c>
    </row>
    <row r="52" spans="2:7" ht="21.95" customHeight="1">
      <c r="B52" s="17"/>
      <c r="C52" s="284" t="s">
        <v>308</v>
      </c>
      <c r="D52" s="284"/>
      <c r="E52" s="284"/>
      <c r="F52" s="248">
        <v>75000</v>
      </c>
    </row>
    <row r="53" spans="2:7" ht="21.95" customHeight="1">
      <c r="B53" s="17"/>
      <c r="C53" s="284" t="s">
        <v>357</v>
      </c>
      <c r="D53" s="284"/>
      <c r="E53" s="284"/>
      <c r="F53" s="249">
        <f>+D37</f>
        <v>675000</v>
      </c>
      <c r="G53" s="277">
        <v>1</v>
      </c>
    </row>
    <row r="54" spans="2:7" ht="21.95" customHeight="1">
      <c r="C54" s="284" t="s">
        <v>314</v>
      </c>
      <c r="D54" s="284"/>
      <c r="E54" s="284"/>
      <c r="F54" s="248">
        <v>25000</v>
      </c>
    </row>
    <row r="55" spans="2:7" ht="21.95" customHeight="1">
      <c r="B55" s="17" t="s">
        <v>25</v>
      </c>
      <c r="C55" s="284"/>
      <c r="D55" s="284"/>
      <c r="E55" s="284"/>
    </row>
    <row r="56" spans="2:7" ht="31.5" customHeight="1">
      <c r="C56" s="13" t="s">
        <v>14</v>
      </c>
      <c r="D56" s="3" t="s">
        <v>26</v>
      </c>
      <c r="E56" s="55" t="s">
        <v>84</v>
      </c>
      <c r="F56" s="12" t="s">
        <v>85</v>
      </c>
    </row>
    <row r="57" spans="2:7" ht="21.95" customHeight="1">
      <c r="C57" s="18" t="s">
        <v>27</v>
      </c>
      <c r="D57" s="39">
        <v>0.15</v>
      </c>
      <c r="E57" s="4">
        <v>0.4</v>
      </c>
      <c r="F57" s="4">
        <v>0.1</v>
      </c>
    </row>
    <row r="58" spans="2:7" ht="21.95" customHeight="1">
      <c r="C58" s="18" t="s">
        <v>56</v>
      </c>
      <c r="D58" s="22">
        <v>9000000</v>
      </c>
      <c r="E58" s="22">
        <v>7200000</v>
      </c>
      <c r="F58" s="22">
        <v>1800000</v>
      </c>
    </row>
    <row r="59" spans="2:7" ht="21.95" customHeight="1">
      <c r="B59" s="17"/>
      <c r="C59" s="18" t="s">
        <v>53</v>
      </c>
      <c r="D59" s="22">
        <v>1800000</v>
      </c>
      <c r="E59" s="22">
        <v>1440000</v>
      </c>
      <c r="F59" s="22">
        <v>360000</v>
      </c>
    </row>
    <row r="60" spans="2:7" ht="24" customHeight="1">
      <c r="C60" s="18" t="s">
        <v>54</v>
      </c>
      <c r="D60" s="22">
        <v>-3750000</v>
      </c>
      <c r="E60" s="22">
        <v>-3000000</v>
      </c>
      <c r="F60" s="22">
        <v>-750000</v>
      </c>
    </row>
    <row r="61" spans="2:7" ht="21.95" customHeight="1">
      <c r="C61" s="18" t="s">
        <v>52</v>
      </c>
      <c r="D61" s="22">
        <v>1200000</v>
      </c>
      <c r="E61" s="22">
        <v>960000</v>
      </c>
      <c r="F61" s="22">
        <v>240000</v>
      </c>
    </row>
    <row r="62" spans="2:7" ht="23.25" customHeight="1">
      <c r="C62" s="18" t="s">
        <v>86</v>
      </c>
      <c r="D62" s="22">
        <v>-750000</v>
      </c>
      <c r="E62" s="22">
        <v>-600000</v>
      </c>
      <c r="F62" s="22">
        <v>-150000</v>
      </c>
    </row>
    <row r="63" spans="2:7" ht="21.95" customHeight="1">
      <c r="C63" s="18" t="s">
        <v>57</v>
      </c>
      <c r="D63" s="54">
        <f>SUM(D58:D62)</f>
        <v>7500000</v>
      </c>
      <c r="E63" s="54">
        <f>SUM(E58:E62)</f>
        <v>6000000</v>
      </c>
      <c r="F63" s="54">
        <f>SUM(F58:F62)</f>
        <v>1500000</v>
      </c>
    </row>
    <row r="64" spans="2:7" ht="21.95" customHeight="1">
      <c r="C64" s="40" t="s">
        <v>115</v>
      </c>
      <c r="D64" s="37"/>
      <c r="E64" s="5"/>
      <c r="F64" s="41"/>
    </row>
    <row r="65" spans="1:6" ht="21.95" customHeight="1">
      <c r="C65" s="40" t="s">
        <v>355</v>
      </c>
      <c r="D65" s="37"/>
      <c r="E65" s="5"/>
      <c r="F65" s="41"/>
    </row>
    <row r="66" spans="1:6" ht="21.95" customHeight="1">
      <c r="C66" s="243" t="s">
        <v>136</v>
      </c>
      <c r="D66" s="22"/>
      <c r="E66" s="250"/>
      <c r="F66" s="22">
        <v>150000</v>
      </c>
    </row>
    <row r="67" spans="1:6" ht="21" customHeight="1">
      <c r="C67" s="287" t="s">
        <v>321</v>
      </c>
      <c r="D67" s="287"/>
      <c r="E67" s="287"/>
      <c r="F67" s="22">
        <v>100000</v>
      </c>
    </row>
    <row r="68" spans="1:6" ht="21.95" customHeight="1">
      <c r="B68" s="17" t="s">
        <v>28</v>
      </c>
      <c r="D68" s="17"/>
    </row>
    <row r="69" spans="1:6" ht="21.95" customHeight="1">
      <c r="C69" s="282" t="s">
        <v>55</v>
      </c>
      <c r="D69" s="282"/>
      <c r="E69" s="282"/>
      <c r="F69" s="282"/>
    </row>
    <row r="70" spans="1:6" ht="21.95" customHeight="1">
      <c r="C70" s="24" t="s">
        <v>3</v>
      </c>
      <c r="D70" s="25" t="s">
        <v>13</v>
      </c>
      <c r="E70" s="24" t="s">
        <v>14</v>
      </c>
      <c r="F70" s="25" t="s">
        <v>13</v>
      </c>
    </row>
    <row r="71" spans="1:6" ht="21.95" customHeight="1">
      <c r="C71" s="14" t="s">
        <v>68</v>
      </c>
      <c r="D71" s="22">
        <v>50000000</v>
      </c>
      <c r="E71" s="42" t="s">
        <v>29</v>
      </c>
      <c r="F71" s="22">
        <v>15000000</v>
      </c>
    </row>
    <row r="72" spans="1:6" ht="21.95" customHeight="1">
      <c r="C72" s="14" t="s">
        <v>69</v>
      </c>
      <c r="D72" s="22">
        <v>2750000</v>
      </c>
      <c r="E72" s="42" t="s">
        <v>31</v>
      </c>
      <c r="F72" s="22">
        <v>30000000</v>
      </c>
    </row>
    <row r="73" spans="1:6" ht="23.25" customHeight="1">
      <c r="C73" s="18" t="s">
        <v>30</v>
      </c>
      <c r="D73" s="22">
        <v>250000</v>
      </c>
      <c r="E73" s="42" t="s">
        <v>70</v>
      </c>
      <c r="F73" s="22">
        <v>3000000</v>
      </c>
    </row>
    <row r="74" spans="1:6" ht="21.75" customHeight="1">
      <c r="C74" s="18" t="s">
        <v>305</v>
      </c>
      <c r="D74" s="192">
        <v>1000000</v>
      </c>
      <c r="E74" s="42" t="s">
        <v>32</v>
      </c>
      <c r="F74" s="192">
        <f>+F23</f>
        <v>2250000</v>
      </c>
    </row>
    <row r="75" spans="1:6" ht="22.5" customHeight="1">
      <c r="C75" s="18"/>
      <c r="D75" s="22"/>
      <c r="E75" s="42" t="s">
        <v>33</v>
      </c>
      <c r="F75" s="22">
        <v>2500000</v>
      </c>
    </row>
    <row r="76" spans="1:6" ht="22.5" customHeight="1">
      <c r="C76" s="18"/>
      <c r="D76" s="22"/>
      <c r="E76" s="42" t="s">
        <v>34</v>
      </c>
      <c r="F76" s="22">
        <v>500000</v>
      </c>
    </row>
    <row r="77" spans="1:6" ht="22.5" customHeight="1">
      <c r="C77" s="26"/>
      <c r="D77" s="27"/>
      <c r="E77" s="43" t="s">
        <v>35</v>
      </c>
      <c r="F77" s="27">
        <v>750000</v>
      </c>
    </row>
    <row r="78" spans="1:6" ht="21.95" customHeight="1" thickBot="1">
      <c r="C78" s="34"/>
      <c r="D78" s="58">
        <f>SUM(D71:D77)</f>
        <v>54000000</v>
      </c>
      <c r="E78" s="30"/>
      <c r="F78" s="58">
        <f>SUM(F71:F77)</f>
        <v>54000000</v>
      </c>
    </row>
    <row r="79" spans="1:6" ht="21.95" customHeight="1" thickTop="1">
      <c r="A79" s="57" t="s">
        <v>36</v>
      </c>
      <c r="C79" s="44"/>
      <c r="D79" s="44"/>
      <c r="E79" s="44"/>
    </row>
    <row r="80" spans="1:6" ht="21.95" customHeight="1">
      <c r="B80" s="7" t="s">
        <v>47</v>
      </c>
      <c r="C80" s="7"/>
      <c r="D80" s="45"/>
    </row>
    <row r="81" spans="1:6" ht="21.95" customHeight="1">
      <c r="C81" s="46" t="s">
        <v>37</v>
      </c>
      <c r="D81" s="283" t="s">
        <v>336</v>
      </c>
      <c r="E81" s="283"/>
      <c r="F81" s="283"/>
    </row>
    <row r="82" spans="1:6" ht="21.95" customHeight="1">
      <c r="B82" s="44"/>
      <c r="C82" s="46" t="s">
        <v>38</v>
      </c>
      <c r="D82" s="286" t="s">
        <v>335</v>
      </c>
      <c r="E82" s="286"/>
      <c r="F82" s="286"/>
    </row>
    <row r="83" spans="1:6" ht="21.95" customHeight="1">
      <c r="C83" s="46" t="s">
        <v>39</v>
      </c>
      <c r="D83" s="283" t="s">
        <v>40</v>
      </c>
      <c r="E83" s="283"/>
      <c r="F83" s="283"/>
    </row>
    <row r="84" spans="1:6" ht="21.95" customHeight="1">
      <c r="C84" s="46" t="s">
        <v>64</v>
      </c>
      <c r="D84" s="283" t="s">
        <v>87</v>
      </c>
      <c r="E84" s="283"/>
      <c r="F84" s="283"/>
    </row>
    <row r="85" spans="1:6" ht="21.95" customHeight="1">
      <c r="C85" s="46" t="s">
        <v>74</v>
      </c>
      <c r="D85" s="283" t="s">
        <v>116</v>
      </c>
      <c r="E85" s="283"/>
      <c r="F85" s="283"/>
    </row>
    <row r="86" spans="1:6" ht="21.95" customHeight="1">
      <c r="C86" s="46" t="s">
        <v>75</v>
      </c>
      <c r="D86" s="283" t="s">
        <v>117</v>
      </c>
      <c r="E86" s="283"/>
      <c r="F86" s="283"/>
    </row>
    <row r="87" spans="1:6" ht="21.95" customHeight="1">
      <c r="B87" s="7" t="s">
        <v>337</v>
      </c>
      <c r="C87" s="7"/>
      <c r="D87" s="45"/>
    </row>
    <row r="88" spans="1:6" ht="21.95" customHeight="1">
      <c r="C88" s="285" t="s">
        <v>346</v>
      </c>
      <c r="D88" s="285"/>
      <c r="E88" s="22">
        <v>2800000</v>
      </c>
    </row>
    <row r="89" spans="1:6" ht="21.95" customHeight="1">
      <c r="C89" s="285" t="s">
        <v>344</v>
      </c>
      <c r="D89" s="285"/>
      <c r="E89" s="22">
        <v>2500000</v>
      </c>
    </row>
    <row r="90" spans="1:6" ht="21.95" customHeight="1">
      <c r="C90" s="285" t="s">
        <v>343</v>
      </c>
      <c r="D90" s="285"/>
      <c r="E90" s="22">
        <v>10000</v>
      </c>
    </row>
    <row r="91" spans="1:6" ht="21.95" customHeight="1">
      <c r="C91" s="285" t="s">
        <v>341</v>
      </c>
      <c r="D91" s="285"/>
      <c r="E91" s="22">
        <v>100000</v>
      </c>
    </row>
    <row r="92" spans="1:6" ht="21.75" customHeight="1">
      <c r="C92" s="285" t="s">
        <v>342</v>
      </c>
      <c r="D92" s="285"/>
      <c r="E92" s="22">
        <v>400000</v>
      </c>
    </row>
    <row r="93" spans="1:6" ht="21.75" customHeight="1">
      <c r="B93" s="16" t="s">
        <v>118</v>
      </c>
      <c r="C93" s="47"/>
      <c r="D93" s="47"/>
      <c r="E93" s="37"/>
    </row>
    <row r="94" spans="1:6" ht="26.25" customHeight="1">
      <c r="C94" s="283" t="s">
        <v>345</v>
      </c>
      <c r="D94" s="283"/>
      <c r="E94" s="283"/>
      <c r="F94" s="251">
        <v>200000</v>
      </c>
    </row>
    <row r="95" spans="1:6" ht="21.75" customHeight="1">
      <c r="C95" s="288" t="s">
        <v>356</v>
      </c>
      <c r="D95" s="288"/>
      <c r="E95" s="288"/>
      <c r="F95" s="31"/>
    </row>
    <row r="96" spans="1:6" ht="21.95" customHeight="1">
      <c r="A96" s="57" t="s">
        <v>71</v>
      </c>
      <c r="C96" s="44"/>
      <c r="D96" s="44"/>
    </row>
    <row r="97" spans="1:6" ht="21.95" customHeight="1">
      <c r="B97" s="7" t="s">
        <v>72</v>
      </c>
      <c r="C97" s="7"/>
      <c r="D97" s="44"/>
    </row>
    <row r="98" spans="1:6" ht="20.25" customHeight="1">
      <c r="C98" s="283" t="s">
        <v>311</v>
      </c>
      <c r="D98" s="283"/>
      <c r="E98" s="283"/>
      <c r="F98" s="22">
        <v>1250000</v>
      </c>
    </row>
    <row r="99" spans="1:6" ht="21.75" customHeight="1">
      <c r="B99" s="44"/>
      <c r="C99" s="283" t="s">
        <v>119</v>
      </c>
      <c r="D99" s="283"/>
      <c r="E99" s="283"/>
      <c r="F99" s="22">
        <v>800000</v>
      </c>
    </row>
    <row r="100" spans="1:6" ht="21" customHeight="1">
      <c r="A100" s="44"/>
      <c r="B100" s="44"/>
      <c r="C100" s="283" t="s">
        <v>88</v>
      </c>
      <c r="D100" s="283"/>
      <c r="E100" s="283"/>
      <c r="F100" s="22">
        <v>30000</v>
      </c>
    </row>
    <row r="101" spans="1:6" ht="24.75" customHeight="1">
      <c r="A101" s="44"/>
      <c r="B101" s="44" t="s">
        <v>89</v>
      </c>
      <c r="C101" s="6"/>
      <c r="D101" s="6"/>
      <c r="E101" s="37"/>
    </row>
    <row r="102" spans="1:6" ht="28.5" customHeight="1">
      <c r="A102" s="44"/>
      <c r="B102" s="44"/>
      <c r="C102" s="283" t="s">
        <v>134</v>
      </c>
      <c r="D102" s="283"/>
      <c r="E102" s="283"/>
      <c r="F102" s="22">
        <v>5000000</v>
      </c>
    </row>
    <row r="103" spans="1:6" ht="22.5" customHeight="1">
      <c r="A103" s="44"/>
      <c r="B103" s="44"/>
      <c r="C103" s="283" t="s">
        <v>97</v>
      </c>
      <c r="D103" s="283"/>
      <c r="E103" s="283"/>
      <c r="F103" s="22">
        <v>5200000</v>
      </c>
    </row>
    <row r="104" spans="1:6" ht="21.75" customHeight="1">
      <c r="A104" s="44"/>
      <c r="B104" s="44"/>
      <c r="C104" s="283" t="s">
        <v>96</v>
      </c>
      <c r="D104" s="283"/>
      <c r="E104" s="283"/>
      <c r="F104" s="22">
        <v>400000</v>
      </c>
    </row>
    <row r="105" spans="1:6" ht="21.75" customHeight="1">
      <c r="A105" s="44"/>
      <c r="B105" s="44"/>
      <c r="C105" s="280" t="s">
        <v>121</v>
      </c>
      <c r="D105" s="291"/>
      <c r="E105" s="281"/>
      <c r="F105" s="22">
        <v>800000</v>
      </c>
    </row>
    <row r="106" spans="1:6" ht="18.75" customHeight="1">
      <c r="A106" s="44"/>
      <c r="B106" s="44"/>
      <c r="C106" s="283" t="s">
        <v>120</v>
      </c>
      <c r="D106" s="283"/>
      <c r="E106" s="283"/>
      <c r="F106" s="22">
        <v>40000</v>
      </c>
    </row>
    <row r="107" spans="1:6" ht="31.5" customHeight="1">
      <c r="A107" s="44"/>
      <c r="B107" s="44" t="s">
        <v>90</v>
      </c>
      <c r="C107" s="6"/>
      <c r="D107" s="7"/>
      <c r="E107" s="5"/>
    </row>
    <row r="108" spans="1:6" ht="33.75" customHeight="1">
      <c r="A108" s="44"/>
      <c r="B108" s="44"/>
      <c r="C108" s="280" t="s">
        <v>135</v>
      </c>
      <c r="D108" s="281"/>
      <c r="E108" s="22">
        <v>2000000</v>
      </c>
    </row>
    <row r="109" spans="1:6" ht="33.75" customHeight="1">
      <c r="A109" s="44"/>
      <c r="B109" s="44"/>
      <c r="C109" s="280" t="s">
        <v>91</v>
      </c>
      <c r="D109" s="281"/>
      <c r="E109" s="22">
        <v>4000000</v>
      </c>
    </row>
    <row r="110" spans="1:6" ht="33.75" customHeight="1">
      <c r="A110" s="44"/>
      <c r="B110" s="44"/>
      <c r="C110" s="280" t="s">
        <v>92</v>
      </c>
      <c r="D110" s="281"/>
      <c r="E110" s="22">
        <v>4500000</v>
      </c>
    </row>
    <row r="111" spans="1:6" ht="23.25" customHeight="1">
      <c r="A111" s="57" t="s">
        <v>73</v>
      </c>
      <c r="B111" s="44"/>
      <c r="C111" s="6"/>
      <c r="D111" s="6"/>
      <c r="E111" s="37"/>
    </row>
    <row r="112" spans="1:6" ht="21.95" customHeight="1">
      <c r="A112" s="44"/>
      <c r="B112" s="44"/>
      <c r="C112" s="283" t="s">
        <v>93</v>
      </c>
      <c r="D112" s="283"/>
      <c r="E112" s="22">
        <v>100000</v>
      </c>
    </row>
    <row r="113" spans="1:5" ht="33" customHeight="1">
      <c r="A113" s="44"/>
      <c r="B113" s="44"/>
      <c r="C113" s="283" t="s">
        <v>122</v>
      </c>
      <c r="D113" s="283"/>
      <c r="E113" s="22">
        <v>80000</v>
      </c>
    </row>
    <row r="114" spans="1:5" ht="32.25" customHeight="1">
      <c r="B114" s="44"/>
      <c r="C114" s="289" t="s">
        <v>123</v>
      </c>
      <c r="D114" s="290"/>
      <c r="E114" s="22">
        <v>450000</v>
      </c>
    </row>
    <row r="115" spans="1:5" ht="32.25" customHeight="1">
      <c r="C115" s="283" t="s">
        <v>125</v>
      </c>
      <c r="D115" s="283"/>
      <c r="E115" s="22">
        <v>40000</v>
      </c>
    </row>
    <row r="116" spans="1:5" ht="20.25" customHeight="1">
      <c r="C116" s="283" t="s">
        <v>94</v>
      </c>
      <c r="D116" s="283"/>
      <c r="E116" s="22">
        <v>8000</v>
      </c>
    </row>
    <row r="117" spans="1:5" ht="20.25" customHeight="1">
      <c r="A117" s="56" t="s">
        <v>98</v>
      </c>
      <c r="C117" s="6"/>
      <c r="D117" s="6"/>
      <c r="E117" s="37"/>
    </row>
    <row r="118" spans="1:5" ht="21.95" customHeight="1">
      <c r="C118" s="280" t="s">
        <v>48</v>
      </c>
      <c r="D118" s="291"/>
      <c r="E118" s="22">
        <v>140000</v>
      </c>
    </row>
    <row r="119" spans="1:5" ht="25.5" customHeight="1">
      <c r="C119" s="292" t="s">
        <v>49</v>
      </c>
      <c r="D119" s="293"/>
      <c r="E119" s="48">
        <v>15000</v>
      </c>
    </row>
    <row r="120" spans="1:5" ht="21.95" customHeight="1">
      <c r="B120" s="16"/>
      <c r="C120" s="280" t="s">
        <v>50</v>
      </c>
      <c r="D120" s="291"/>
      <c r="E120" s="22">
        <v>40000</v>
      </c>
    </row>
    <row r="121" spans="1:5" ht="21.95" customHeight="1">
      <c r="C121" s="280" t="s">
        <v>51</v>
      </c>
      <c r="D121" s="281"/>
      <c r="E121" s="22">
        <v>15000</v>
      </c>
    </row>
    <row r="122" spans="1:5" ht="21.95" customHeight="1">
      <c r="C122" s="280" t="s">
        <v>95</v>
      </c>
      <c r="D122" s="281"/>
      <c r="E122" s="22">
        <v>20000</v>
      </c>
    </row>
    <row r="123" spans="1:5" ht="40.5" customHeight="1">
      <c r="C123" s="280" t="s">
        <v>312</v>
      </c>
      <c r="D123" s="281"/>
      <c r="E123" s="22">
        <v>75000</v>
      </c>
    </row>
    <row r="124" spans="1:5" ht="29.25" customHeight="1">
      <c r="C124" s="280" t="s">
        <v>347</v>
      </c>
      <c r="D124" s="281"/>
      <c r="E124" s="22">
        <v>105000</v>
      </c>
    </row>
    <row r="125" spans="1:5" ht="21.95" customHeight="1">
      <c r="A125" s="57" t="s">
        <v>99</v>
      </c>
      <c r="C125" s="44"/>
      <c r="D125" s="44"/>
      <c r="E125" s="2"/>
    </row>
    <row r="126" spans="1:5" ht="30" customHeight="1">
      <c r="C126" s="280" t="s">
        <v>338</v>
      </c>
      <c r="D126" s="291"/>
      <c r="E126" s="22">
        <v>100000000</v>
      </c>
    </row>
    <row r="127" spans="1:5" ht="21.95" customHeight="1">
      <c r="C127" s="49" t="s">
        <v>59</v>
      </c>
      <c r="D127" s="50"/>
      <c r="E127" s="22">
        <v>1500000</v>
      </c>
    </row>
    <row r="128" spans="1:5" ht="21.95" customHeight="1">
      <c r="B128" s="44"/>
      <c r="C128" s="49" t="s">
        <v>60</v>
      </c>
      <c r="D128" s="50"/>
      <c r="E128" s="22">
        <v>1000000</v>
      </c>
    </row>
    <row r="129" spans="1:6" ht="24.75" customHeight="1">
      <c r="C129" s="49" t="s">
        <v>61</v>
      </c>
      <c r="D129" s="50"/>
      <c r="E129" s="22">
        <v>4100000</v>
      </c>
    </row>
    <row r="130" spans="1:6" ht="21.95" customHeight="1">
      <c r="C130" s="49" t="s">
        <v>62</v>
      </c>
      <c r="D130" s="50"/>
      <c r="E130" s="22">
        <v>800000</v>
      </c>
    </row>
    <row r="131" spans="1:6" ht="21.95" customHeight="1">
      <c r="A131" s="57" t="s">
        <v>100</v>
      </c>
      <c r="C131" s="44"/>
      <c r="D131" s="44"/>
      <c r="E131" s="51"/>
    </row>
    <row r="132" spans="1:6" ht="21.95" customHeight="1">
      <c r="C132" s="46" t="s">
        <v>41</v>
      </c>
      <c r="D132" s="52" t="s">
        <v>126</v>
      </c>
      <c r="E132" s="52" t="s">
        <v>127</v>
      </c>
    </row>
    <row r="133" spans="1:6" ht="21.95" customHeight="1">
      <c r="C133" s="46" t="s">
        <v>42</v>
      </c>
      <c r="D133" s="53">
        <v>43799</v>
      </c>
      <c r="E133" s="53">
        <v>43842</v>
      </c>
    </row>
    <row r="134" spans="1:6" ht="21.95" customHeight="1">
      <c r="B134" s="44"/>
      <c r="C134" s="46" t="s">
        <v>43</v>
      </c>
      <c r="D134" s="52" t="s">
        <v>128</v>
      </c>
      <c r="E134" s="52" t="s">
        <v>129</v>
      </c>
    </row>
    <row r="135" spans="1:6" ht="21.95" customHeight="1">
      <c r="C135" s="46" t="s">
        <v>44</v>
      </c>
      <c r="D135" s="22">
        <v>35000</v>
      </c>
      <c r="E135" s="22">
        <v>65000</v>
      </c>
    </row>
    <row r="136" spans="1:6" ht="21.95" customHeight="1">
      <c r="A136" s="57" t="s">
        <v>101</v>
      </c>
      <c r="C136" s="44"/>
      <c r="D136" s="44"/>
    </row>
    <row r="137" spans="1:6" ht="21.95" customHeight="1">
      <c r="C137" s="46" t="s">
        <v>58</v>
      </c>
      <c r="D137" s="21" t="s">
        <v>130</v>
      </c>
      <c r="E137" s="8" t="s">
        <v>131</v>
      </c>
      <c r="F137" s="9"/>
    </row>
    <row r="138" spans="1:6" ht="21.95" customHeight="1">
      <c r="C138" s="46" t="s">
        <v>45</v>
      </c>
      <c r="D138" s="21" t="s">
        <v>132</v>
      </c>
      <c r="E138" s="8" t="s">
        <v>133</v>
      </c>
      <c r="F138" s="9"/>
    </row>
    <row r="139" spans="1:6" ht="21.95" customHeight="1">
      <c r="B139" s="44"/>
      <c r="C139" s="46" t="s">
        <v>348</v>
      </c>
      <c r="D139" s="275">
        <v>250000</v>
      </c>
      <c r="E139" s="22">
        <v>50000</v>
      </c>
      <c r="F139" s="10"/>
    </row>
    <row r="140" spans="1:6" ht="21.95" customHeight="1">
      <c r="C140" s="23"/>
      <c r="D140" s="23"/>
    </row>
  </sheetData>
  <mergeCells count="56">
    <mergeCell ref="C105:E105"/>
    <mergeCell ref="C121:D121"/>
    <mergeCell ref="C122:D122"/>
    <mergeCell ref="C123:D123"/>
    <mergeCell ref="C124:D124"/>
    <mergeCell ref="C126:D126"/>
    <mergeCell ref="C106:E106"/>
    <mergeCell ref="C108:D108"/>
    <mergeCell ref="C109:D109"/>
    <mergeCell ref="C110:D110"/>
    <mergeCell ref="C112:D112"/>
    <mergeCell ref="C116:D116"/>
    <mergeCell ref="C118:D118"/>
    <mergeCell ref="C119:D119"/>
    <mergeCell ref="C120:D120"/>
    <mergeCell ref="C51:E51"/>
    <mergeCell ref="C94:E94"/>
    <mergeCell ref="C95:E95"/>
    <mergeCell ref="C114:D114"/>
    <mergeCell ref="C115:D115"/>
    <mergeCell ref="C113:D113"/>
    <mergeCell ref="C98:E98"/>
    <mergeCell ref="C99:E99"/>
    <mergeCell ref="C100:E100"/>
    <mergeCell ref="C102:E102"/>
    <mergeCell ref="C103:E103"/>
    <mergeCell ref="C52:E52"/>
    <mergeCell ref="C53:E53"/>
    <mergeCell ref="C54:E54"/>
    <mergeCell ref="C55:E55"/>
    <mergeCell ref="C104:E104"/>
    <mergeCell ref="C48:E48"/>
    <mergeCell ref="C49:E49"/>
    <mergeCell ref="C50:E50"/>
    <mergeCell ref="C92:D92"/>
    <mergeCell ref="C69:F69"/>
    <mergeCell ref="D81:F81"/>
    <mergeCell ref="D82:F82"/>
    <mergeCell ref="D83:F83"/>
    <mergeCell ref="D84:F84"/>
    <mergeCell ref="D85:F85"/>
    <mergeCell ref="D86:F86"/>
    <mergeCell ref="C88:D88"/>
    <mergeCell ref="C89:D89"/>
    <mergeCell ref="C90:D90"/>
    <mergeCell ref="C91:D91"/>
    <mergeCell ref="C67:E67"/>
    <mergeCell ref="C13:D13"/>
    <mergeCell ref="C14:D14"/>
    <mergeCell ref="C18:F18"/>
    <mergeCell ref="C28:F28"/>
    <mergeCell ref="D2:F2"/>
    <mergeCell ref="C11:D11"/>
    <mergeCell ref="D3:F3"/>
    <mergeCell ref="C5:F5"/>
    <mergeCell ref="C6:F6"/>
  </mergeCells>
  <pageMargins left="0" right="0" top="0" bottom="0" header="0" footer="0"/>
  <pageSetup paperSize="9" scale="75" fitToHeight="0" orientation="portrait" r:id="rId1"/>
  <rowBreaks count="2" manualBreakCount="2">
    <brk id="15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showZeros="0" topLeftCell="A16" zoomScale="125" zoomScaleNormal="125" zoomScaleSheetLayoutView="110" workbookViewId="0">
      <selection activeCell="J30" sqref="J30"/>
    </sheetView>
  </sheetViews>
  <sheetFormatPr defaultColWidth="9.140625" defaultRowHeight="12.75"/>
  <cols>
    <col min="1" max="1" width="4.5703125" style="135" customWidth="1"/>
    <col min="2" max="2" width="10.28515625" style="114" customWidth="1"/>
    <col min="3" max="3" width="10.7109375" style="63" customWidth="1"/>
    <col min="4" max="4" width="12.7109375" style="63" customWidth="1"/>
    <col min="5" max="5" width="13.85546875" style="63" customWidth="1"/>
    <col min="6" max="6" width="10.42578125" style="63" customWidth="1"/>
    <col min="7" max="7" width="11.42578125" style="63" customWidth="1"/>
    <col min="8" max="8" width="10.7109375" style="63" customWidth="1"/>
    <col min="9" max="9" width="7.85546875" style="63" customWidth="1"/>
    <col min="10" max="10" width="26" style="63" customWidth="1"/>
    <col min="11" max="11" width="11.42578125" style="63" customWidth="1"/>
    <col min="12" max="12" width="10.28515625" style="63" customWidth="1"/>
    <col min="13" max="13" width="9.85546875" style="63" customWidth="1"/>
    <col min="14" max="14" width="12" style="63" customWidth="1"/>
    <col min="15" max="16384" width="9.140625" style="63"/>
  </cols>
  <sheetData>
    <row r="1" spans="1:10" s="61" customFormat="1" ht="18.75" customHeight="1">
      <c r="A1" s="297" t="s">
        <v>304</v>
      </c>
      <c r="B1" s="298"/>
      <c r="C1" s="299"/>
      <c r="D1" s="300" t="s">
        <v>157</v>
      </c>
      <c r="E1" s="301"/>
      <c r="F1" s="301"/>
      <c r="G1" s="301"/>
      <c r="H1" s="302"/>
      <c r="I1" s="181"/>
      <c r="J1" s="60" t="s">
        <v>303</v>
      </c>
    </row>
    <row r="2" spans="1:10" ht="18" customHeight="1" thickBot="1">
      <c r="A2" s="303" t="s">
        <v>264</v>
      </c>
      <c r="B2" s="304"/>
      <c r="C2" s="305"/>
      <c r="D2" s="306" t="s">
        <v>137</v>
      </c>
      <c r="E2" s="307"/>
      <c r="F2" s="307"/>
      <c r="G2" s="307"/>
      <c r="H2" s="308"/>
      <c r="I2" s="62"/>
    </row>
    <row r="3" spans="1:10" ht="20.100000000000001" customHeight="1">
      <c r="A3" s="64"/>
      <c r="B3" s="65" t="s">
        <v>158</v>
      </c>
      <c r="C3" s="66"/>
      <c r="D3" s="66"/>
      <c r="E3" s="66"/>
      <c r="F3" s="66"/>
      <c r="G3" s="66"/>
      <c r="H3" s="145" t="s">
        <v>138</v>
      </c>
      <c r="I3" s="182"/>
    </row>
    <row r="4" spans="1:10" ht="15" customHeight="1">
      <c r="A4" s="68"/>
      <c r="B4" s="69"/>
      <c r="C4" s="70" t="s">
        <v>139</v>
      </c>
      <c r="D4" s="70"/>
      <c r="E4" s="71"/>
      <c r="F4" s="72"/>
      <c r="G4" s="73"/>
      <c r="H4" s="146"/>
      <c r="I4" s="98"/>
    </row>
    <row r="5" spans="1:10" ht="15" customHeight="1">
      <c r="A5" s="68"/>
      <c r="B5" s="74"/>
      <c r="C5" s="74" t="s">
        <v>140</v>
      </c>
      <c r="D5" s="75"/>
      <c r="E5" s="75"/>
      <c r="F5" s="75"/>
      <c r="G5" s="76"/>
      <c r="H5" s="146">
        <f>SUM(G4:G5)</f>
        <v>0</v>
      </c>
      <c r="I5" s="98"/>
    </row>
    <row r="6" spans="1:10" ht="15" customHeight="1">
      <c r="A6" s="68"/>
      <c r="B6" s="77" t="s">
        <v>160</v>
      </c>
      <c r="C6" s="75"/>
      <c r="D6" s="75"/>
      <c r="E6" s="78"/>
      <c r="F6" s="72"/>
      <c r="G6" s="75"/>
      <c r="H6" s="146"/>
      <c r="I6" s="98"/>
      <c r="J6" s="63" t="s">
        <v>333</v>
      </c>
    </row>
    <row r="7" spans="1:10" ht="15" customHeight="1">
      <c r="A7" s="68"/>
      <c r="B7" s="271">
        <v>0.5</v>
      </c>
      <c r="C7" s="80" t="s">
        <v>270</v>
      </c>
      <c r="D7" s="70"/>
      <c r="E7" s="81"/>
      <c r="F7" s="123">
        <f>+'305'!E88</f>
        <v>2800000</v>
      </c>
      <c r="H7" s="146"/>
      <c r="I7" s="98"/>
      <c r="J7" s="63" t="s">
        <v>334</v>
      </c>
    </row>
    <row r="8" spans="1:10" ht="15" customHeight="1">
      <c r="A8" s="68"/>
      <c r="B8" s="77"/>
      <c r="C8" s="82" t="s">
        <v>161</v>
      </c>
      <c r="D8" s="70"/>
      <c r="E8" s="81"/>
      <c r="F8" s="171">
        <f>+'305'!E91</f>
        <v>100000</v>
      </c>
      <c r="H8" s="146"/>
      <c r="I8" s="98"/>
    </row>
    <row r="9" spans="1:10" ht="15" customHeight="1" thickBot="1">
      <c r="A9" s="68"/>
      <c r="B9" s="77"/>
      <c r="C9" s="82"/>
      <c r="D9" s="70"/>
      <c r="E9" s="81"/>
      <c r="F9" s="272">
        <f>F7-F8</f>
        <v>2700000</v>
      </c>
      <c r="H9" s="146"/>
      <c r="I9" s="98"/>
    </row>
    <row r="10" spans="1:10" ht="15" customHeight="1" thickTop="1">
      <c r="A10" s="68"/>
      <c r="B10" s="77"/>
      <c r="C10" s="82"/>
      <c r="D10" s="70" t="s">
        <v>271</v>
      </c>
      <c r="E10" s="81"/>
      <c r="F10" s="273" t="s">
        <v>339</v>
      </c>
      <c r="G10" s="194">
        <f>(F7-F8)/2</f>
        <v>1350000</v>
      </c>
      <c r="H10" s="146"/>
      <c r="I10" s="98"/>
    </row>
    <row r="11" spans="1:10" ht="15" customHeight="1">
      <c r="A11" s="68"/>
      <c r="B11" s="77"/>
      <c r="C11" s="82"/>
      <c r="D11" s="197" t="s">
        <v>269</v>
      </c>
      <c r="E11" s="274">
        <v>0.3</v>
      </c>
      <c r="F11" s="95">
        <f>G10*30%</f>
        <v>405000</v>
      </c>
      <c r="G11" s="194"/>
      <c r="H11" s="146"/>
      <c r="I11" s="98"/>
    </row>
    <row r="12" spans="1:10" ht="15" customHeight="1">
      <c r="A12" s="68"/>
      <c r="B12" s="80"/>
      <c r="D12" s="198" t="s">
        <v>340</v>
      </c>
      <c r="E12" s="83"/>
      <c r="F12" s="195">
        <f>+'305'!E92/2</f>
        <v>200000</v>
      </c>
      <c r="G12" s="196">
        <f>F11+F12</f>
        <v>605000</v>
      </c>
      <c r="H12" s="146"/>
      <c r="I12" s="98"/>
    </row>
    <row r="13" spans="1:10" ht="15" customHeight="1">
      <c r="A13" s="68"/>
      <c r="B13" s="80"/>
      <c r="D13" s="198"/>
      <c r="E13" s="83"/>
      <c r="F13" s="95"/>
      <c r="G13" s="95">
        <f>G10-G12</f>
        <v>745000</v>
      </c>
      <c r="H13" s="146"/>
      <c r="I13" s="98"/>
    </row>
    <row r="14" spans="1:10" ht="15" customHeight="1">
      <c r="A14" s="68"/>
      <c r="B14" s="80"/>
      <c r="C14" s="63" t="s">
        <v>320</v>
      </c>
      <c r="D14" s="198"/>
      <c r="E14" s="83"/>
      <c r="F14" s="95"/>
      <c r="G14" s="200">
        <f>+'305'!F94*-1</f>
        <v>-200000</v>
      </c>
      <c r="H14" s="146">
        <f>G13+G14</f>
        <v>545000</v>
      </c>
      <c r="I14" s="98"/>
    </row>
    <row r="15" spans="1:10" ht="15" customHeight="1">
      <c r="A15" s="68"/>
      <c r="B15" s="69" t="s">
        <v>162</v>
      </c>
      <c r="C15" s="74"/>
      <c r="D15" s="75"/>
      <c r="E15" s="84"/>
      <c r="F15" s="75"/>
      <c r="G15" s="75"/>
      <c r="H15" s="146"/>
      <c r="I15" s="98"/>
    </row>
    <row r="16" spans="1:10" ht="15" customHeight="1">
      <c r="A16" s="68"/>
      <c r="B16" s="85" t="s">
        <v>349</v>
      </c>
      <c r="C16" s="81" t="s">
        <v>247</v>
      </c>
      <c r="D16" s="75"/>
      <c r="E16" s="86"/>
      <c r="F16" s="75">
        <f>G15*0.3</f>
        <v>0</v>
      </c>
      <c r="G16" s="87"/>
      <c r="H16" s="146"/>
      <c r="I16" s="98"/>
    </row>
    <row r="17" spans="1:12" ht="15" customHeight="1">
      <c r="A17" s="68"/>
      <c r="B17" s="74"/>
      <c r="C17" s="74" t="s">
        <v>163</v>
      </c>
      <c r="D17" s="75"/>
      <c r="E17" s="84"/>
      <c r="F17" s="75"/>
      <c r="G17" s="171">
        <f>+L63</f>
        <v>9957750</v>
      </c>
      <c r="H17" s="147">
        <f>+G17</f>
        <v>9957750</v>
      </c>
      <c r="I17" s="183"/>
    </row>
    <row r="18" spans="1:12" ht="15" customHeight="1">
      <c r="A18" s="68"/>
      <c r="B18" s="69" t="s">
        <v>164</v>
      </c>
      <c r="C18" s="75"/>
      <c r="D18" s="75"/>
      <c r="E18" s="75"/>
      <c r="F18" s="75"/>
      <c r="G18" s="75"/>
      <c r="H18" s="146"/>
      <c r="I18" s="98"/>
    </row>
    <row r="19" spans="1:12" ht="16.5" customHeight="1">
      <c r="A19" s="68"/>
      <c r="B19" s="215">
        <v>0.15</v>
      </c>
      <c r="C19" s="216" t="s">
        <v>246</v>
      </c>
      <c r="D19" s="217"/>
      <c r="E19" s="216"/>
      <c r="F19" s="238" t="s">
        <v>299</v>
      </c>
      <c r="G19" s="217"/>
      <c r="H19" s="146"/>
      <c r="I19" s="98"/>
    </row>
    <row r="20" spans="1:12" ht="16.5" customHeight="1">
      <c r="A20" s="68"/>
      <c r="B20" s="218">
        <v>43691</v>
      </c>
      <c r="C20" s="216"/>
      <c r="D20" s="217" t="s">
        <v>279</v>
      </c>
      <c r="E20" s="216"/>
      <c r="F20" s="217"/>
      <c r="G20" s="219">
        <f>+'305'!F98</f>
        <v>1250000</v>
      </c>
      <c r="H20" s="146"/>
      <c r="I20" s="98"/>
    </row>
    <row r="21" spans="1:12" ht="16.5" customHeight="1">
      <c r="A21" s="68"/>
      <c r="B21" s="218"/>
      <c r="C21" s="216"/>
      <c r="D21" s="220" t="s">
        <v>280</v>
      </c>
      <c r="E21" s="216"/>
      <c r="F21" s="258">
        <f>+'305'!F100</f>
        <v>30000</v>
      </c>
      <c r="G21" s="217"/>
      <c r="H21" s="146"/>
      <c r="I21" s="98"/>
    </row>
    <row r="22" spans="1:12" ht="16.5" customHeight="1">
      <c r="A22" s="68"/>
      <c r="B22" s="218">
        <v>43416</v>
      </c>
      <c r="C22" s="216"/>
      <c r="D22" s="220" t="s">
        <v>281</v>
      </c>
      <c r="E22" s="216"/>
      <c r="F22" s="259">
        <f>+'305'!F99</f>
        <v>800000</v>
      </c>
      <c r="G22" s="221">
        <f>F21+F22</f>
        <v>830000</v>
      </c>
      <c r="H22" s="146">
        <f>+G20-G22</f>
        <v>420000</v>
      </c>
      <c r="I22" s="98"/>
    </row>
    <row r="23" spans="1:12" ht="16.5" customHeight="1">
      <c r="A23" s="68"/>
      <c r="B23" s="228">
        <v>0.2</v>
      </c>
      <c r="C23" s="229" t="s">
        <v>248</v>
      </c>
      <c r="D23" s="230"/>
      <c r="E23" s="229"/>
      <c r="F23" s="229"/>
      <c r="G23" s="231"/>
      <c r="H23" s="146"/>
      <c r="I23" s="98"/>
      <c r="J23" s="63" t="s">
        <v>300</v>
      </c>
    </row>
    <row r="24" spans="1:12" ht="16.5" customHeight="1">
      <c r="A24" s="68"/>
      <c r="B24" s="232">
        <v>43797</v>
      </c>
      <c r="C24" s="229"/>
      <c r="D24" s="230" t="s">
        <v>279</v>
      </c>
      <c r="E24" s="229"/>
      <c r="F24" s="239" t="s">
        <v>298</v>
      </c>
      <c r="G24" s="231">
        <f>+'305'!F102</f>
        <v>5000000</v>
      </c>
      <c r="H24" s="146"/>
      <c r="I24" s="98"/>
      <c r="J24" s="63" t="s">
        <v>301</v>
      </c>
    </row>
    <row r="25" spans="1:12" ht="16.5" customHeight="1">
      <c r="A25" s="68"/>
      <c r="B25" s="228" t="s">
        <v>293</v>
      </c>
      <c r="C25" s="229"/>
      <c r="D25" s="233" t="s">
        <v>280</v>
      </c>
      <c r="E25" s="229"/>
      <c r="F25" s="236">
        <f>+'305'!F106</f>
        <v>40000</v>
      </c>
      <c r="G25" s="230"/>
      <c r="H25" s="146"/>
      <c r="I25" s="98"/>
      <c r="J25" s="63" t="s">
        <v>302</v>
      </c>
    </row>
    <row r="26" spans="1:12" ht="16.5" customHeight="1">
      <c r="A26" s="68"/>
      <c r="B26" s="228" t="s">
        <v>323</v>
      </c>
      <c r="C26" s="236">
        <f>+'305'!F104</f>
        <v>400000</v>
      </c>
      <c r="D26" s="233" t="s">
        <v>292</v>
      </c>
      <c r="E26" s="229"/>
      <c r="F26" s="236">
        <f>ROUND(C26*289/100,0)</f>
        <v>1156000</v>
      </c>
      <c r="G26" s="230"/>
      <c r="H26" s="146"/>
      <c r="I26" s="98"/>
    </row>
    <row r="27" spans="1:12" ht="16.5" customHeight="1">
      <c r="A27" s="68"/>
      <c r="B27" s="228" t="s">
        <v>324</v>
      </c>
      <c r="C27" s="236">
        <f>+'305'!F105</f>
        <v>800000</v>
      </c>
      <c r="D27" s="233" t="s">
        <v>322</v>
      </c>
      <c r="E27" s="229"/>
      <c r="F27" s="257">
        <f>ROUND(C27*289/117,0)</f>
        <v>1976068</v>
      </c>
      <c r="G27" s="235">
        <f>F25+F27+F26</f>
        <v>3172068</v>
      </c>
      <c r="H27" s="146"/>
      <c r="I27" s="98"/>
    </row>
    <row r="28" spans="1:12" ht="16.5" customHeight="1">
      <c r="A28" s="68"/>
      <c r="B28" s="228"/>
      <c r="C28" s="229"/>
      <c r="D28" s="233"/>
      <c r="E28" s="229"/>
      <c r="F28" s="229"/>
      <c r="G28" s="231">
        <f>G24-G27</f>
        <v>1827932</v>
      </c>
      <c r="H28" s="146"/>
      <c r="I28" s="98"/>
    </row>
    <row r="29" spans="1:12" ht="16.5" customHeight="1">
      <c r="A29" s="68"/>
      <c r="B29" s="261">
        <v>43783</v>
      </c>
      <c r="C29" s="260" t="s">
        <v>325</v>
      </c>
      <c r="D29" s="233" t="s">
        <v>294</v>
      </c>
      <c r="E29" s="229"/>
      <c r="F29" s="236"/>
      <c r="G29" s="231"/>
      <c r="H29" s="146"/>
      <c r="I29" s="98"/>
    </row>
    <row r="30" spans="1:12" ht="16.5" customHeight="1">
      <c r="A30" s="68"/>
      <c r="B30" s="232">
        <v>43819</v>
      </c>
      <c r="C30" s="237">
        <f>+'305'!E109</f>
        <v>4000000</v>
      </c>
      <c r="D30" s="233" t="s">
        <v>295</v>
      </c>
      <c r="E30" s="229"/>
      <c r="F30" s="234"/>
      <c r="G30" s="235">
        <f>+G28*-1</f>
        <v>-1827932</v>
      </c>
      <c r="H30" s="222" t="s">
        <v>296</v>
      </c>
      <c r="I30" s="183"/>
    </row>
    <row r="31" spans="1:12" ht="20.100000000000001" customHeight="1">
      <c r="A31" s="68"/>
      <c r="B31" s="69" t="s">
        <v>166</v>
      </c>
      <c r="C31" s="75"/>
      <c r="D31" s="75"/>
      <c r="E31" s="75"/>
      <c r="F31" s="75"/>
      <c r="G31" s="75"/>
      <c r="H31" s="146"/>
      <c r="I31" s="98"/>
    </row>
    <row r="32" spans="1:12" ht="13.5" customHeight="1">
      <c r="A32" s="68"/>
      <c r="B32" s="69"/>
      <c r="C32" s="71" t="s">
        <v>141</v>
      </c>
      <c r="D32" s="75"/>
      <c r="E32" s="75"/>
      <c r="F32" s="75"/>
      <c r="G32" s="123">
        <f>+'305'!E113</f>
        <v>80000</v>
      </c>
      <c r="H32" s="146"/>
      <c r="I32" s="98"/>
      <c r="J32" s="199" t="s">
        <v>251</v>
      </c>
      <c r="K32" s="156"/>
      <c r="L32" s="37"/>
    </row>
    <row r="33" spans="1:13" ht="15.75">
      <c r="A33" s="68"/>
      <c r="B33" s="91"/>
      <c r="C33" s="71" t="s">
        <v>167</v>
      </c>
      <c r="D33" s="71"/>
      <c r="E33" s="71"/>
      <c r="F33" s="75"/>
      <c r="G33" s="123">
        <f>+'305'!E114/90*100</f>
        <v>500000</v>
      </c>
      <c r="H33" s="147"/>
      <c r="I33" s="183"/>
      <c r="J33" s="163" t="s">
        <v>290</v>
      </c>
      <c r="K33" s="157">
        <f>+'305'!E112</f>
        <v>100000</v>
      </c>
      <c r="L33" s="37"/>
    </row>
    <row r="34" spans="1:13" ht="15.75">
      <c r="A34" s="68"/>
      <c r="B34" s="173"/>
      <c r="C34" s="71" t="s">
        <v>278</v>
      </c>
      <c r="D34" s="71"/>
      <c r="E34" s="71"/>
      <c r="F34" s="75"/>
      <c r="G34" s="123">
        <f>+K35</f>
        <v>8000</v>
      </c>
      <c r="H34" s="147"/>
      <c r="I34" s="183"/>
      <c r="J34" s="163" t="s">
        <v>277</v>
      </c>
      <c r="K34" s="157">
        <f>+'305'!E115</f>
        <v>40000</v>
      </c>
      <c r="L34" s="37"/>
    </row>
    <row r="35" spans="1:13" ht="15.75">
      <c r="A35" s="68"/>
      <c r="B35" s="91"/>
      <c r="C35" s="159" t="s">
        <v>253</v>
      </c>
      <c r="D35" s="71"/>
      <c r="E35" s="160">
        <f>+K34</f>
        <v>40000</v>
      </c>
      <c r="F35" s="75"/>
      <c r="G35" s="123"/>
      <c r="H35" s="147"/>
      <c r="I35" s="183"/>
      <c r="J35" s="199" t="s">
        <v>291</v>
      </c>
      <c r="K35" s="194">
        <f>+'305'!E116</f>
        <v>8000</v>
      </c>
      <c r="L35" s="37"/>
    </row>
    <row r="36" spans="1:13" ht="15.75">
      <c r="A36" s="68"/>
      <c r="B36" s="91"/>
      <c r="C36" s="159" t="s">
        <v>252</v>
      </c>
      <c r="D36" s="161"/>
      <c r="E36" s="160">
        <f>+K33</f>
        <v>100000</v>
      </c>
      <c r="F36" s="75"/>
      <c r="G36" s="76"/>
      <c r="H36" s="146">
        <f>SUM(G32:G36)</f>
        <v>588000</v>
      </c>
      <c r="I36" s="98"/>
      <c r="K36" s="158"/>
      <c r="L36" s="37"/>
    </row>
    <row r="37" spans="1:13" ht="15" customHeight="1">
      <c r="A37" s="68"/>
      <c r="B37" s="93"/>
      <c r="C37" s="71"/>
      <c r="D37" s="83"/>
      <c r="E37" s="94"/>
      <c r="F37" s="94"/>
      <c r="G37" s="95"/>
      <c r="H37" s="190"/>
      <c r="I37" s="98"/>
      <c r="K37" s="240"/>
      <c r="L37" s="37"/>
    </row>
    <row r="38" spans="1:13" ht="15" customHeight="1">
      <c r="A38" s="68"/>
      <c r="B38" s="69" t="s">
        <v>249</v>
      </c>
      <c r="C38" s="75"/>
      <c r="D38" s="75"/>
      <c r="E38" s="97"/>
      <c r="F38" s="97"/>
      <c r="G38" s="98"/>
      <c r="H38" s="146">
        <f>SUM(H4:H37)</f>
        <v>11510750</v>
      </c>
      <c r="I38" s="98"/>
    </row>
    <row r="39" spans="1:13" ht="15" customHeight="1">
      <c r="A39" s="68"/>
      <c r="B39" s="69"/>
      <c r="C39" s="262" t="s">
        <v>327</v>
      </c>
      <c r="D39" s="263"/>
      <c r="E39" s="264"/>
      <c r="F39" s="264"/>
      <c r="G39" s="98"/>
      <c r="H39" s="146"/>
      <c r="I39" s="98"/>
    </row>
    <row r="40" spans="1:13" ht="15" customHeight="1">
      <c r="A40" s="68"/>
      <c r="B40" s="69"/>
      <c r="C40" s="265" t="s">
        <v>329</v>
      </c>
      <c r="D40" s="267" t="s">
        <v>330</v>
      </c>
      <c r="E40" s="160">
        <f>+'305'!F66</f>
        <v>150000</v>
      </c>
      <c r="F40" s="266" t="s">
        <v>328</v>
      </c>
      <c r="G40" s="269" t="s">
        <v>331</v>
      </c>
      <c r="H40" s="190">
        <f>+'305'!F67</f>
        <v>100000</v>
      </c>
      <c r="I40" s="98"/>
    </row>
    <row r="41" spans="1:13" ht="21" customHeight="1">
      <c r="A41" s="68"/>
      <c r="B41" s="268" t="s">
        <v>332</v>
      </c>
      <c r="C41" s="265"/>
      <c r="D41" s="267"/>
      <c r="E41" s="160"/>
      <c r="F41" s="266"/>
      <c r="G41" s="98"/>
      <c r="H41" s="146">
        <f>H38-H40</f>
        <v>11410750</v>
      </c>
      <c r="I41" s="98"/>
    </row>
    <row r="42" spans="1:13" ht="15" customHeight="1">
      <c r="A42" s="68"/>
      <c r="B42" s="101" t="s">
        <v>168</v>
      </c>
      <c r="C42" s="75"/>
      <c r="D42" s="75"/>
      <c r="E42" s="75"/>
      <c r="F42" s="75"/>
      <c r="G42" s="75"/>
      <c r="H42" s="146"/>
      <c r="I42" s="98"/>
      <c r="K42" s="207" t="s">
        <v>284</v>
      </c>
      <c r="L42" s="63" t="s">
        <v>285</v>
      </c>
      <c r="M42" s="63" t="s">
        <v>286</v>
      </c>
    </row>
    <row r="43" spans="1:13" ht="15" customHeight="1">
      <c r="A43" s="68"/>
      <c r="B43" s="102"/>
      <c r="C43" s="104" t="s">
        <v>142</v>
      </c>
      <c r="D43" s="75"/>
      <c r="E43" s="75"/>
      <c r="F43" s="75"/>
      <c r="G43" s="72"/>
      <c r="H43" s="146"/>
      <c r="I43" s="98"/>
      <c r="J43" s="253" t="s">
        <v>287</v>
      </c>
      <c r="K43" s="254" t="e">
        <f>+#REF!</f>
        <v>#REF!</v>
      </c>
      <c r="L43" s="255" t="e">
        <f>+#REF!</f>
        <v>#REF!</v>
      </c>
      <c r="M43" s="256" t="e">
        <f>+#REF!</f>
        <v>#REF!</v>
      </c>
    </row>
    <row r="44" spans="1:13" ht="15" customHeight="1">
      <c r="A44" s="68"/>
      <c r="B44" s="102"/>
      <c r="C44" s="205" t="s">
        <v>254</v>
      </c>
      <c r="D44" s="75"/>
      <c r="E44" s="75"/>
      <c r="F44" s="123">
        <f>+'305'!E118</f>
        <v>140000</v>
      </c>
      <c r="G44" s="72"/>
      <c r="H44" s="146"/>
      <c r="I44" s="98"/>
      <c r="J44" s="99" t="s">
        <v>259</v>
      </c>
      <c r="K44" s="208">
        <f>+'305'!D58</f>
        <v>9000000</v>
      </c>
      <c r="L44" s="208">
        <f>+'305'!E58</f>
        <v>7200000</v>
      </c>
      <c r="M44" s="210">
        <f>+'305'!F58</f>
        <v>1800000</v>
      </c>
    </row>
    <row r="45" spans="1:13" ht="15" customHeight="1">
      <c r="A45" s="68"/>
      <c r="B45" s="102"/>
      <c r="C45" s="205" t="s">
        <v>255</v>
      </c>
      <c r="D45" s="75"/>
      <c r="E45" s="75"/>
      <c r="F45" s="123">
        <f>+'305'!E119</f>
        <v>15000</v>
      </c>
      <c r="G45" s="72"/>
      <c r="H45" s="146"/>
      <c r="I45" s="98"/>
      <c r="J45" s="99" t="s">
        <v>256</v>
      </c>
      <c r="K45" s="208">
        <f>+'305'!D59</f>
        <v>1800000</v>
      </c>
      <c r="L45" s="208">
        <f>+'305'!E59</f>
        <v>1440000</v>
      </c>
      <c r="M45" s="210">
        <f>+'305'!F59</f>
        <v>360000</v>
      </c>
    </row>
    <row r="46" spans="1:13" ht="15" customHeight="1">
      <c r="A46" s="68"/>
      <c r="B46" s="102"/>
      <c r="C46" s="71"/>
      <c r="D46" s="75"/>
      <c r="E46" s="75"/>
      <c r="F46" s="162">
        <f>SUM(F44:F45)</f>
        <v>155000</v>
      </c>
      <c r="G46" s="75">
        <f>IF(F46&gt;150000,150000,F46)</f>
        <v>150000</v>
      </c>
      <c r="H46" s="146"/>
      <c r="I46" s="98"/>
      <c r="J46" s="211" t="s">
        <v>258</v>
      </c>
      <c r="K46" s="208">
        <f>+'305'!D60</f>
        <v>-3750000</v>
      </c>
      <c r="L46" s="208">
        <f>+'305'!E60</f>
        <v>-3000000</v>
      </c>
      <c r="M46" s="210">
        <f>+'305'!F60</f>
        <v>-750000</v>
      </c>
    </row>
    <row r="47" spans="1:13" ht="15" customHeight="1">
      <c r="A47" s="68"/>
      <c r="B47" s="102"/>
      <c r="C47" s="104" t="s">
        <v>289</v>
      </c>
      <c r="D47" s="75"/>
      <c r="F47" s="112"/>
      <c r="G47" s="112">
        <f>+'305'!E121</f>
        <v>15000</v>
      </c>
      <c r="H47" s="146"/>
      <c r="I47" s="98"/>
      <c r="J47" s="212" t="s">
        <v>260</v>
      </c>
      <c r="K47" s="208">
        <f>+'305'!D61</f>
        <v>1200000</v>
      </c>
      <c r="L47" s="208">
        <f>+'305'!E61</f>
        <v>960000</v>
      </c>
      <c r="M47" s="210">
        <f>+'305'!F61</f>
        <v>240000</v>
      </c>
    </row>
    <row r="48" spans="1:13" ht="15" customHeight="1">
      <c r="A48" s="68"/>
      <c r="B48" s="102"/>
      <c r="C48" s="104" t="s">
        <v>268</v>
      </c>
      <c r="D48" s="75"/>
      <c r="E48" s="214">
        <f>+'305'!E120</f>
        <v>40000</v>
      </c>
      <c r="F48" s="98"/>
      <c r="G48" s="112">
        <v>25000</v>
      </c>
      <c r="H48" s="146"/>
      <c r="I48" s="98"/>
      <c r="J48" s="211" t="s">
        <v>257</v>
      </c>
      <c r="K48" s="208">
        <f>+'305'!D62</f>
        <v>-750000</v>
      </c>
      <c r="L48" s="208">
        <f>+'305'!E62</f>
        <v>-600000</v>
      </c>
      <c r="M48" s="210">
        <f>+'305'!F62</f>
        <v>-150000</v>
      </c>
    </row>
    <row r="49" spans="1:13" ht="15" customHeight="1" thickBot="1">
      <c r="A49" s="68"/>
      <c r="B49" s="102"/>
      <c r="C49" s="104" t="s">
        <v>282</v>
      </c>
      <c r="D49" s="75"/>
      <c r="E49" s="193"/>
      <c r="F49" s="98"/>
      <c r="G49" s="112">
        <f>+'305'!E123</f>
        <v>75000</v>
      </c>
      <c r="H49" s="146"/>
      <c r="I49" s="98"/>
      <c r="J49" s="206" t="s">
        <v>261</v>
      </c>
      <c r="K49" s="209">
        <f>((K44+K45+K46)*15%)+((K47+K48)*15%/2)</f>
        <v>1091250</v>
      </c>
      <c r="L49" s="209">
        <f>((L44+L45+L46)*40%)+((L47+L48)*40%/2)</f>
        <v>2328000</v>
      </c>
      <c r="M49" s="244">
        <f>((M44+M45+M46)*10%)+((M47+M48)*10%/2)</f>
        <v>145500</v>
      </c>
    </row>
    <row r="50" spans="1:13" ht="15" customHeight="1" thickTop="1">
      <c r="A50" s="68"/>
      <c r="B50" s="102"/>
      <c r="C50" s="104" t="s">
        <v>283</v>
      </c>
      <c r="D50" s="75"/>
      <c r="E50" s="193"/>
      <c r="F50" s="98"/>
      <c r="G50" s="112">
        <f>+'305'!E124</f>
        <v>105000</v>
      </c>
      <c r="H50" s="146"/>
      <c r="I50" s="98"/>
      <c r="J50" s="120"/>
      <c r="K50" s="252"/>
      <c r="L50" s="225"/>
      <c r="M50" s="225"/>
    </row>
    <row r="51" spans="1:13" ht="15" customHeight="1" thickBot="1">
      <c r="A51" s="68"/>
      <c r="B51" s="102"/>
      <c r="C51" s="104" t="s">
        <v>273</v>
      </c>
      <c r="D51" s="75"/>
      <c r="E51" s="193"/>
      <c r="F51" s="98"/>
      <c r="G51" s="112">
        <f>+'305'!E122</f>
        <v>20000</v>
      </c>
      <c r="H51" s="146"/>
      <c r="I51" s="98"/>
    </row>
    <row r="52" spans="1:13" ht="15" customHeight="1">
      <c r="A52" s="68"/>
      <c r="B52" s="92"/>
      <c r="C52" s="104" t="s">
        <v>250</v>
      </c>
      <c r="D52" s="90"/>
      <c r="E52" s="105"/>
      <c r="F52" s="97"/>
      <c r="G52" s="200">
        <v>10000</v>
      </c>
      <c r="H52" s="146"/>
      <c r="I52" s="98"/>
      <c r="J52" s="165" t="s">
        <v>159</v>
      </c>
      <c r="K52" s="166"/>
      <c r="L52" s="167">
        <f>+'305'!D45</f>
        <v>9760000</v>
      </c>
    </row>
    <row r="53" spans="1:13">
      <c r="A53" s="68"/>
      <c r="B53" s="74"/>
      <c r="C53" s="75"/>
      <c r="D53" s="75"/>
      <c r="E53" s="75"/>
      <c r="F53" s="75"/>
      <c r="G53" s="75"/>
      <c r="H53" s="146">
        <f>SUM(G46:G52)</f>
        <v>400000</v>
      </c>
      <c r="I53" s="98"/>
      <c r="J53" s="188" t="s">
        <v>267</v>
      </c>
      <c r="K53" s="67"/>
      <c r="L53" s="168"/>
    </row>
    <row r="54" spans="1:13" ht="15.75" customHeight="1" thickBot="1">
      <c r="A54" s="68"/>
      <c r="B54" s="106" t="s">
        <v>143</v>
      </c>
      <c r="C54" s="75"/>
      <c r="D54" s="75"/>
      <c r="E54" s="270">
        <f>IF((H41-H53)&lt;0,0,(H41-H53))</f>
        <v>11010750</v>
      </c>
      <c r="F54" s="107" t="s">
        <v>144</v>
      </c>
      <c r="G54" s="108"/>
      <c r="H54" s="191">
        <f>ROUND((E54/10),0)*10</f>
        <v>11010750</v>
      </c>
      <c r="I54" s="189"/>
      <c r="J54" s="79" t="s">
        <v>315</v>
      </c>
      <c r="K54" s="164">
        <f>+'305'!F48</f>
        <v>100000</v>
      </c>
      <c r="L54" s="169"/>
    </row>
    <row r="55" spans="1:13" ht="15" customHeight="1" thickTop="1">
      <c r="A55" s="68"/>
      <c r="B55" s="104" t="s">
        <v>145</v>
      </c>
      <c r="C55" s="75"/>
      <c r="D55" s="75"/>
      <c r="E55" s="96" t="s">
        <v>146</v>
      </c>
      <c r="F55" s="110" t="s">
        <v>147</v>
      </c>
      <c r="G55" s="96" t="s">
        <v>148</v>
      </c>
      <c r="H55" s="172"/>
      <c r="I55" s="184"/>
      <c r="J55" s="79" t="s">
        <v>350</v>
      </c>
      <c r="K55" s="164">
        <f>+'305'!F49/4</f>
        <v>12500</v>
      </c>
      <c r="L55" s="170"/>
    </row>
    <row r="56" spans="1:13" ht="15" customHeight="1">
      <c r="A56" s="68"/>
      <c r="B56" s="173">
        <v>27555</v>
      </c>
      <c r="C56" s="111">
        <f>IF(B56&lt;21277,"Sr Citizen",0)</f>
        <v>0</v>
      </c>
      <c r="D56" s="74" t="s">
        <v>169</v>
      </c>
      <c r="E56" s="112">
        <f>+H54-E58-E57</f>
        <v>10582750</v>
      </c>
      <c r="F56" s="113"/>
      <c r="G56" s="75">
        <f>IF(+C56="Sr Citizen",ROUND(IF(E56&gt;1000000,(((E56-1000000)*0.3)+110000),IF(E56&gt;500000,(((E56-500000)*0.2)+10000),IF(E56&gt;300000,((E56-300000)*0.05),0))),0),ROUND(IF(E56&gt;1000000,(((E56-1000000)*0.3)+112500),IF(E56&gt;500000,(((E56-500000)*0.2)+12500),IF(E56&gt;250000,((E56-250000)*0.05),0))),0))</f>
        <v>2987325</v>
      </c>
      <c r="H56" s="148"/>
      <c r="I56" s="74"/>
      <c r="J56" s="79" t="s">
        <v>316</v>
      </c>
      <c r="K56" s="164">
        <f>+'305'!F50</f>
        <v>150000</v>
      </c>
      <c r="L56" s="168"/>
      <c r="M56" s="63">
        <v>0</v>
      </c>
    </row>
    <row r="57" spans="1:13" ht="15" customHeight="1">
      <c r="A57" s="68"/>
      <c r="B57" s="173"/>
      <c r="C57" s="111"/>
      <c r="D57" s="201" t="s">
        <v>149</v>
      </c>
      <c r="E57" s="112">
        <f>+G34</f>
        <v>8000</v>
      </c>
      <c r="F57" s="204">
        <v>0.3</v>
      </c>
      <c r="G57" s="75">
        <f>E57*F57</f>
        <v>2400</v>
      </c>
      <c r="H57" s="148"/>
      <c r="I57" s="74"/>
      <c r="J57" s="79" t="s">
        <v>276</v>
      </c>
      <c r="K57" s="164">
        <f>+'305'!F51</f>
        <v>300000</v>
      </c>
      <c r="L57" s="168"/>
    </row>
    <row r="58" spans="1:13" ht="15" customHeight="1">
      <c r="A58" s="68"/>
      <c r="B58" s="74"/>
      <c r="C58" s="174"/>
      <c r="D58" s="201" t="s">
        <v>149</v>
      </c>
      <c r="E58" s="202">
        <f>+H22</f>
        <v>420000</v>
      </c>
      <c r="F58" s="204">
        <v>0.15</v>
      </c>
      <c r="G58" s="203">
        <f>ROUND(E58*F58,0)</f>
        <v>63000</v>
      </c>
      <c r="H58" s="149">
        <f>G56+G58+G57</f>
        <v>3052725</v>
      </c>
      <c r="I58" s="185"/>
      <c r="J58" s="79" t="s">
        <v>317</v>
      </c>
      <c r="K58" s="164"/>
      <c r="L58" s="168"/>
    </row>
    <row r="59" spans="1:13" ht="15" customHeight="1">
      <c r="A59" s="68"/>
      <c r="B59" s="180" t="s">
        <v>266</v>
      </c>
      <c r="C59" s="174"/>
      <c r="D59" s="175"/>
      <c r="E59" s="176"/>
      <c r="F59" s="177"/>
      <c r="G59" s="179"/>
      <c r="H59" s="149">
        <f>IF(H54&gt;500000,0,IF(H58&gt;12500,12500,H58))*-1</f>
        <v>0</v>
      </c>
      <c r="I59" s="185"/>
      <c r="J59" s="79" t="s">
        <v>318</v>
      </c>
      <c r="K59" s="164">
        <f>+'305'!F53</f>
        <v>675000</v>
      </c>
      <c r="L59" s="168"/>
    </row>
    <row r="60" spans="1:13" ht="15" customHeight="1">
      <c r="A60" s="68"/>
      <c r="B60" s="223" t="s">
        <v>326</v>
      </c>
      <c r="C60" s="89"/>
      <c r="D60" s="115"/>
      <c r="E60" s="116"/>
      <c r="F60" s="75"/>
      <c r="G60" s="117"/>
      <c r="H60" s="150">
        <f>IF(H54&gt;10000000,H58*15%,IF(H54&gt;5000000,H58*10%,0))</f>
        <v>457908.75</v>
      </c>
      <c r="I60" s="185"/>
      <c r="J60" s="79" t="s">
        <v>319</v>
      </c>
      <c r="K60" s="178">
        <f>+'305'!F54</f>
        <v>25000</v>
      </c>
      <c r="L60" s="170">
        <f>SUM(K54:K60)</f>
        <v>1262500</v>
      </c>
    </row>
    <row r="61" spans="1:13" ht="15" customHeight="1">
      <c r="A61" s="68"/>
      <c r="B61" s="75"/>
      <c r="C61" s="89"/>
      <c r="D61" s="75"/>
      <c r="E61" s="116"/>
      <c r="F61" s="118"/>
      <c r="G61" s="117"/>
      <c r="H61" s="149">
        <f>SUM(H58:H60)</f>
        <v>3510633.75</v>
      </c>
      <c r="I61" s="185"/>
      <c r="J61" s="88" t="s">
        <v>262</v>
      </c>
      <c r="K61" s="67"/>
      <c r="L61" s="170">
        <f>+'305'!D44</f>
        <v>2500000</v>
      </c>
    </row>
    <row r="62" spans="1:13" ht="15" customHeight="1">
      <c r="A62" s="68"/>
      <c r="B62" s="74" t="s">
        <v>150</v>
      </c>
      <c r="C62" s="75"/>
      <c r="D62" s="113"/>
      <c r="E62" s="119"/>
      <c r="F62" s="75"/>
      <c r="G62" s="97"/>
      <c r="H62" s="151">
        <f>ROUND((H61)*0.04,0)</f>
        <v>140425</v>
      </c>
      <c r="I62" s="117"/>
      <c r="J62" s="79" t="s">
        <v>263</v>
      </c>
      <c r="K62" s="67"/>
      <c r="L62" s="170">
        <f>(+L49+K49+M49)*-1</f>
        <v>-3564750</v>
      </c>
      <c r="M62" s="114"/>
    </row>
    <row r="63" spans="1:13" ht="15" customHeight="1" thickBot="1">
      <c r="A63" s="68"/>
      <c r="B63" s="104" t="s">
        <v>151</v>
      </c>
      <c r="C63" s="75"/>
      <c r="D63" s="113"/>
      <c r="E63" s="119"/>
      <c r="F63" s="75"/>
      <c r="G63" s="97"/>
      <c r="H63" s="152">
        <f>SUM(H61:H62)</f>
        <v>3651058.75</v>
      </c>
      <c r="I63" s="186"/>
      <c r="J63" s="245" t="s">
        <v>165</v>
      </c>
      <c r="K63" s="246"/>
      <c r="L63" s="247">
        <f>SUM(L52:L62)</f>
        <v>9957750</v>
      </c>
      <c r="M63" s="114"/>
    </row>
    <row r="64" spans="1:13" ht="15" customHeight="1" thickTop="1">
      <c r="A64" s="68"/>
      <c r="B64" s="71" t="s">
        <v>265</v>
      </c>
      <c r="C64" s="75"/>
      <c r="D64" s="113"/>
      <c r="E64" s="119"/>
      <c r="F64" s="75"/>
      <c r="G64" s="97"/>
      <c r="H64" s="150"/>
      <c r="I64" s="185"/>
      <c r="K64" s="207" t="s">
        <v>297</v>
      </c>
      <c r="M64" s="114"/>
    </row>
    <row r="65" spans="1:13" ht="15" customHeight="1">
      <c r="A65" s="68"/>
      <c r="B65" s="103"/>
      <c r="C65" s="75"/>
      <c r="D65" s="113"/>
      <c r="E65" s="119"/>
      <c r="F65" s="75"/>
      <c r="G65" s="97"/>
      <c r="H65" s="152">
        <f>H63+H64</f>
        <v>3651058.75</v>
      </c>
      <c r="I65" s="186"/>
      <c r="K65" s="63">
        <v>12500</v>
      </c>
      <c r="M65" s="114"/>
    </row>
    <row r="66" spans="1:13" ht="15" customHeight="1">
      <c r="A66" s="68"/>
      <c r="B66" s="69" t="s">
        <v>152</v>
      </c>
      <c r="C66" s="97"/>
      <c r="D66" s="97"/>
      <c r="E66" s="97"/>
      <c r="F66" s="97"/>
      <c r="G66" s="97"/>
      <c r="H66" s="153"/>
      <c r="I66" s="187"/>
      <c r="K66" s="63">
        <v>100000</v>
      </c>
      <c r="M66" s="114"/>
    </row>
    <row r="67" spans="1:13" ht="15" customHeight="1">
      <c r="A67" s="68"/>
      <c r="B67" s="121">
        <f>+'305'!D133</f>
        <v>43799</v>
      </c>
      <c r="C67" s="294" t="s">
        <v>153</v>
      </c>
      <c r="D67" s="294"/>
      <c r="E67" s="122"/>
      <c r="F67" s="241"/>
      <c r="G67" s="123">
        <f>+'305'!D135</f>
        <v>35000</v>
      </c>
      <c r="H67" s="146"/>
      <c r="I67" s="98"/>
      <c r="K67" s="63">
        <f>(E56-1000000)*30%</f>
        <v>2874825</v>
      </c>
      <c r="M67" s="114"/>
    </row>
    <row r="68" spans="1:13" ht="15" customHeight="1" thickBot="1">
      <c r="A68" s="68"/>
      <c r="B68" s="121">
        <f>+'305'!E133</f>
        <v>43842</v>
      </c>
      <c r="C68" s="294" t="s">
        <v>153</v>
      </c>
      <c r="D68" s="294"/>
      <c r="E68" s="124"/>
      <c r="F68" s="241"/>
      <c r="G68" s="123">
        <f>+'305'!E135</f>
        <v>65000</v>
      </c>
      <c r="H68" s="146"/>
      <c r="I68" s="98"/>
      <c r="K68" s="224">
        <f>SUM(K65:K67)</f>
        <v>2987325</v>
      </c>
      <c r="M68" s="114"/>
    </row>
    <row r="69" spans="1:13" ht="15" customHeight="1" thickTop="1">
      <c r="A69" s="68"/>
      <c r="B69" s="121"/>
      <c r="C69" s="294" t="s">
        <v>274</v>
      </c>
      <c r="D69" s="294"/>
      <c r="E69" s="122" t="s">
        <v>275</v>
      </c>
      <c r="F69" s="276" t="s">
        <v>339</v>
      </c>
      <c r="G69" s="123">
        <f>+'305'!D139/2</f>
        <v>125000</v>
      </c>
      <c r="H69" s="146"/>
      <c r="I69" s="98"/>
      <c r="M69" s="114"/>
    </row>
    <row r="70" spans="1:13" ht="15" customHeight="1">
      <c r="A70" s="68"/>
      <c r="B70" s="121"/>
      <c r="C70" s="294" t="s">
        <v>272</v>
      </c>
      <c r="D70" s="294"/>
      <c r="E70" s="122" t="s">
        <v>288</v>
      </c>
      <c r="F70" s="241"/>
      <c r="G70" s="123">
        <f>+'305'!E139</f>
        <v>50000</v>
      </c>
      <c r="H70" s="146"/>
      <c r="I70" s="98"/>
      <c r="J70" s="109"/>
      <c r="K70" s="225"/>
      <c r="L70" s="120"/>
      <c r="M70" s="114"/>
    </row>
    <row r="71" spans="1:13" ht="15" customHeight="1" thickBot="1">
      <c r="A71" s="125"/>
      <c r="B71" s="100"/>
      <c r="C71" s="295"/>
      <c r="D71" s="295"/>
      <c r="E71" s="126"/>
      <c r="F71" s="242"/>
      <c r="G71" s="213"/>
      <c r="H71" s="154">
        <f>SUM(G67:G71)</f>
        <v>275000</v>
      </c>
      <c r="I71" s="98"/>
      <c r="J71" s="109"/>
      <c r="K71" s="225"/>
      <c r="L71" s="120"/>
      <c r="M71" s="114"/>
    </row>
    <row r="72" spans="1:13" ht="18" customHeight="1" thickBot="1">
      <c r="A72" s="127"/>
      <c r="B72" s="128" t="str">
        <f>IF(H72=0,"TAX  PAYABLE / REFUND ",IF(H72&lt;0,"REFUND","TAX  PAYABLE"))</f>
        <v>TAX  PAYABLE</v>
      </c>
      <c r="C72" s="129"/>
      <c r="D72" s="130"/>
      <c r="E72" s="131"/>
      <c r="F72" s="132" t="s">
        <v>154</v>
      </c>
      <c r="G72" s="131"/>
      <c r="H72" s="155">
        <f>H65-H71</f>
        <v>3376058.75</v>
      </c>
      <c r="I72" s="98"/>
      <c r="J72" s="109"/>
      <c r="K72" s="225"/>
      <c r="L72" s="120"/>
      <c r="M72" s="114"/>
    </row>
    <row r="73" spans="1:13" ht="12.75" customHeight="1">
      <c r="A73" s="296">
        <f ca="1">TODAY()</f>
        <v>44254</v>
      </c>
      <c r="B73" s="296"/>
      <c r="E73" s="133"/>
      <c r="F73" s="133"/>
      <c r="G73" s="133"/>
      <c r="H73" s="134" t="s">
        <v>156</v>
      </c>
      <c r="I73" s="134"/>
      <c r="J73" s="109"/>
      <c r="K73" s="226"/>
      <c r="L73" s="227"/>
      <c r="M73" s="114"/>
    </row>
    <row r="74" spans="1:13">
      <c r="G74" s="136" t="s">
        <v>155</v>
      </c>
      <c r="H74" s="137" t="s">
        <v>349</v>
      </c>
      <c r="I74" s="137"/>
      <c r="J74" s="109"/>
      <c r="K74" s="109"/>
      <c r="L74" s="72"/>
      <c r="M74" s="114"/>
    </row>
  </sheetData>
  <mergeCells count="10">
    <mergeCell ref="C69:D69"/>
    <mergeCell ref="C70:D70"/>
    <mergeCell ref="C71:D71"/>
    <mergeCell ref="A73:B73"/>
    <mergeCell ref="A1:C1"/>
    <mergeCell ref="D1:H1"/>
    <mergeCell ref="A2:C2"/>
    <mergeCell ref="D2:H2"/>
    <mergeCell ref="C67:D67"/>
    <mergeCell ref="C68:D68"/>
  </mergeCells>
  <dataValidations count="1">
    <dataValidation type="list" errorStyle="information" allowBlank="1" showInputMessage="1" showErrorMessage="1" sqref="D4">
      <formula1>"SALARY RECEIVED, PENSION RECEIVED"</formula1>
    </dataValidation>
  </dataValidations>
  <printOptions horizontalCentered="1" verticalCentered="1"/>
  <pageMargins left="0.39370078740157483" right="0.19685039370078741" top="0.19685039370078741" bottom="0.19685039370078741" header="0" footer="0"/>
  <pageSetup paperSize="9" scale="7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GST</vt:lpstr>
      <vt:lpstr>305</vt:lpstr>
      <vt:lpstr>Sol-305</vt:lpstr>
      <vt:lpstr>'Sol-305'!Print_Area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Rathore</cp:lastModifiedBy>
  <cp:lastPrinted>2021-02-13T13:10:51Z</cp:lastPrinted>
  <dcterms:created xsi:type="dcterms:W3CDTF">2020-11-25T18:59:50Z</dcterms:created>
  <dcterms:modified xsi:type="dcterms:W3CDTF">2021-02-27T06:55:33Z</dcterms:modified>
</cp:coreProperties>
</file>